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8355" activeTab="1"/>
  </bookViews>
  <sheets>
    <sheet name="zał_1_WPF" sheetId="1" r:id="rId1"/>
    <sheet name="zał_2_Przedsięwzięcia" sheetId="2" r:id="rId2"/>
  </sheets>
  <definedNames>
    <definedName name="_xlnm.Print_Area" localSheetId="0">'zał_1_WPF'!$A$1:$J$88</definedName>
  </definedNames>
  <calcPr fullCalcOnLoad="1"/>
</workbook>
</file>

<file path=xl/sharedStrings.xml><?xml version="1.0" encoding="utf-8"?>
<sst xmlns="http://schemas.openxmlformats.org/spreadsheetml/2006/main" count="387" uniqueCount="187">
  <si>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</si>
  <si>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</si>
  <si>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</si>
  <si>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</si>
  <si>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</si>
  <si>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</si>
  <si>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</si>
  <si>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</si>
  <si>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</si>
  <si>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</si>
  <si>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</si>
  <si>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</si>
  <si>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</si>
  <si>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</si>
  <si>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</si>
  <si>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</si>
  <si>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</si>
  <si>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</si>
  <si>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</si>
  <si>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</si>
  <si>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</si>
  <si>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</si>
  <si>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WIELOLETNIA PROGNOZA FINANSOWA GMINY ………………….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</si>
  <si>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</si>
  <si>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</si>
  <si>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</si>
  <si>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</si>
  <si>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</si>
  <si>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</si>
  <si>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</si>
  <si>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</si>
  <si>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</si>
  <si>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</si>
  <si>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</si>
  <si>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</si>
  <si>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</si>
  <si>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</si>
  <si>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</si>
  <si>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</si>
  <si>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</si>
  <si>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</si>
  <si>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</si>
  <si>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</si>
  <si>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</si>
  <si>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</si>
  <si>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</si>
  <si>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</si>
  <si>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</si>
  <si>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</si>
  <si>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</si>
  <si>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</si>
  <si>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</si>
  <si>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</si>
  <si>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</si>
  <si>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</si>
  <si>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</si>
  <si>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</si>
  <si>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</si>
  <si>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</si>
  <si>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</si>
  <si>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</si>
  <si>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</si>
  <si>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</si>
  <si>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</si>
  <si>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</si>
  <si>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</si>
  <si>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</si>
  <si>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</si>
  <si>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</si>
  <si>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</si>
  <si>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</si>
  <si>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</si>
  <si>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</si>
  <si>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</si>
  <si>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</si>
  <si>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</si>
  <si>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</si>
  <si>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</si>
  <si>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</si>
  <si>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</si>
  <si>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</si>
  <si>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- przychody z tytułu kredytów, pożyczeki, emitowane papiery wartościowe</t>
  </si>
  <si>
    <t>6.1.1</t>
  </si>
  <si>
    <t>6.1.2</t>
  </si>
  <si>
    <t>6.1.3.</t>
  </si>
  <si>
    <t>Załącznik nr 1 do uchwały w sprawie wieloletniej prognozy finansowej Gminy …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</si>
  <si>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</si>
  <si>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</si>
  <si>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</si>
  <si>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</si>
  <si>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</si>
  <si>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</si>
  <si>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</si>
  <si>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</si>
  <si>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</si>
  <si>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</si>
  <si>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</si>
  <si>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</si>
  <si>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</si>
  <si>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</si>
  <si>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</si>
  <si>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</si>
  <si>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</si>
  <si>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</si>
  <si>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</si>
  <si>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</si>
  <si>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</si>
  <si>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</si>
  <si>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</si>
  <si>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</si>
  <si>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</si>
  <si>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</si>
  <si>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</si>
  <si>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</si>
  <si>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</si>
  <si>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</si>
  <si>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</si>
  <si>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</si>
  <si>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</si>
  <si>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</si>
  <si>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</si>
  <si>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</si>
  <si>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</si>
  <si>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</si>
  <si>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</si>
  <si>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</si>
  <si>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</si>
  <si>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</si>
  <si>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</si>
  <si>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</si>
  <si>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</si>
  <si>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</si>
  <si>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</si>
  <si>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</si>
  <si>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</si>
  <si>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Umowa (nazwa+wyszczególnienie wydatków na program) …. - razem, w tym: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</si>
  <si>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</si>
  <si>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</si>
  <si>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</si>
  <si>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</si>
  <si>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</si>
  <si>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</si>
  <si>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</si>
  <si>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</si>
  <si>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</si>
  <si>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</si>
  <si>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</si>
  <si>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</si>
  <si>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Regionalny Program Operacyjny (RPO)</t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</si>
  <si>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</si>
  <si>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</si>
  <si>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</si>
  <si>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</si>
  <si>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</si>
  <si>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</si>
  <si>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</si>
  <si>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</si>
  <si>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</si>
  <si>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</si>
  <si>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</si>
  <si>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</si>
  <si>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</si>
  <si>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 xml:space="preserve">Przebudowa
ulicy Spacerowej, schodów terenowych oraz muru oporowego w Nowem. 
</t>
  </si>
  <si>
    <t>Przebudowa ul. Stromej ze schodami terenowymi w Nowem</t>
  </si>
  <si>
    <t xml:space="preserve">Restauracja
murów miejskich
w pobliżu amfiteatru
</t>
  </si>
  <si>
    <t xml:space="preserve">Restauracja
Zamku
</t>
  </si>
  <si>
    <t xml:space="preserve">Przebudowa
Amfiteatru
</t>
  </si>
  <si>
    <t xml:space="preserve">Remont nawierzchni
ulic Zakątek, Wiślanej,
Zamkowej
</t>
  </si>
  <si>
    <t xml:space="preserve">Rewitalizacja Rynku i
Kamienic
</t>
  </si>
  <si>
    <t>Monitoring  Rynku</t>
  </si>
  <si>
    <t>Budowa  Stanicy żeglarskiej  na rzece Wisła</t>
  </si>
  <si>
    <t>Gmina Nowe</t>
  </si>
  <si>
    <t>Rozbudowa drogi gminnej łączącą drogę powiatową nr 12050 Zdrojewo-Lipinki z drogą wojewódzką nr 214 Warlubie - Skórcz przez Osiny i Głodowo.</t>
  </si>
  <si>
    <t>Program Rozwoju Obszarów Wiejskichprogram (nazwa …. + wyszczególnienie wydatków na jego realizację)</t>
  </si>
  <si>
    <t xml:space="preserve"> wydatki bieżące</t>
  </si>
  <si>
    <t>Budowa Placu Zabaw w Mątawach</t>
  </si>
  <si>
    <t>Moje Boisko-Orlik 2012” – edycja 2011</t>
  </si>
  <si>
    <t xml:space="preserve">Budowa Hali sportowej w Nowe </t>
  </si>
  <si>
    <t>Narodowy Program Budowy Dróg gminnych i powiatowych</t>
  </si>
  <si>
    <t xml:space="preserve">Program Rozwoju Bazy Sportowej Województwa Kujawsko Pomorskiego i Ministerstwo Sportu                                     </t>
  </si>
  <si>
    <t>budowa kanalizacji sanitarnej na terenie gminy Nowe</t>
  </si>
  <si>
    <t>PRZEDSIĘWZIĘCIA REALIZOWANE W LATACH 2011 - 2015</t>
  </si>
  <si>
    <t>Budowa Placu Zabaw w Górnych Morgach</t>
  </si>
  <si>
    <t>Budowa Placu Zabaw w Małym Komórsku</t>
  </si>
  <si>
    <t>Budowa Placu Zabaw w Nowem- ul. Leśna</t>
  </si>
  <si>
    <t>Budowa Placu Zabaw w Nowem- ul. Grudziądzka</t>
  </si>
  <si>
    <t>Załącznik nr 2 do Uchwały Nr XIII/79/11 Rady Miejskiej w Nowem z dnia 26 października 2011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</si>
</sst>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b/>
      <sz val="10"/>
      <color indexed="56"/>
      <name val="Czcionka tekstu podstawowego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 quotePrefix="1">
      <alignment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10" fontId="1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10" fontId="10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right" vertical="center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textRotation="90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right" vertical="center" wrapText="1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right" vertical="center" wrapText="1"/>
      <protection/>
    </xf>
    <xf numFmtId="3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quotePrefix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4" fontId="23" fillId="0" borderId="10" xfId="0" applyNumberFormat="1" applyFont="1" applyBorder="1" applyAlignment="1" applyProtection="1">
      <alignment horizontal="center" vertical="center" wrapText="1"/>
      <protection/>
    </xf>
    <xf numFmtId="3" fontId="2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4" borderId="17" xfId="0" applyFont="1" applyFill="1" applyBorder="1" applyAlignment="1" applyProtection="1">
      <alignment horizontal="center" vertical="center" textRotation="90" wrapText="1"/>
      <protection/>
    </xf>
    <xf numFmtId="0" fontId="9" fillId="34" borderId="18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 quotePrefix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B76">
      <selection activeCell="B85" sqref="B85"/>
    </sheetView>
  </sheetViews>
  <sheetFormatPr defaultColWidth="8.796875" defaultRowHeight="21.75" customHeight="1"/>
  <cols>
    <col min="1" max="1" width="5.8984375" style="12" customWidth="1"/>
    <col min="2" max="2" width="44.3984375" style="10" customWidth="1"/>
    <col min="3" max="10" width="11.69921875" style="12" customWidth="1"/>
    <col min="11" max="21" width="11.69921875" style="10" customWidth="1"/>
    <col min="22" max="16384" width="9" style="10" customWidth="1"/>
  </cols>
  <sheetData>
    <row r="1" spans="1:10" ht="31.5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" customHeight="1">
      <c r="A2" s="99" t="s">
        <v>22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21.75" customHeight="1">
      <c r="A3" s="99" t="s">
        <v>76</v>
      </c>
      <c r="B3" s="99"/>
      <c r="C3" s="99"/>
      <c r="D3" s="99"/>
      <c r="E3" s="99"/>
      <c r="F3" s="99"/>
      <c r="G3" s="99"/>
      <c r="H3" s="99"/>
      <c r="I3" s="99"/>
      <c r="J3" s="99"/>
    </row>
    <row r="5" spans="1:11" s="12" customFormat="1" ht="24.75" customHeight="1">
      <c r="A5" s="100" t="s">
        <v>0</v>
      </c>
      <c r="B5" s="100" t="s">
        <v>1</v>
      </c>
      <c r="C5" s="100" t="s">
        <v>12</v>
      </c>
      <c r="D5" s="100"/>
      <c r="E5" s="100" t="s">
        <v>15</v>
      </c>
      <c r="F5" s="100" t="s">
        <v>16</v>
      </c>
      <c r="G5" s="100" t="s">
        <v>17</v>
      </c>
      <c r="H5" s="100"/>
      <c r="I5" s="100"/>
      <c r="J5" s="100"/>
      <c r="K5" s="11"/>
    </row>
    <row r="6" spans="1:10" s="12" customFormat="1" ht="30" customHeight="1">
      <c r="A6" s="100"/>
      <c r="B6" s="100"/>
      <c r="C6" s="13" t="s">
        <v>13</v>
      </c>
      <c r="D6" s="13" t="s">
        <v>14</v>
      </c>
      <c r="E6" s="100"/>
      <c r="F6" s="100"/>
      <c r="G6" s="13" t="s">
        <v>18</v>
      </c>
      <c r="H6" s="13" t="s">
        <v>19</v>
      </c>
      <c r="I6" s="13" t="s">
        <v>20</v>
      </c>
      <c r="J6" s="13" t="s">
        <v>21</v>
      </c>
    </row>
    <row r="7" spans="1:10" s="12" customFormat="1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s="17" customFormat="1" ht="26.25" customHeight="1">
      <c r="A8" s="14" t="s">
        <v>2</v>
      </c>
      <c r="B8" s="15" t="s">
        <v>46</v>
      </c>
      <c r="C8" s="16">
        <f>C9+C10</f>
        <v>16500</v>
      </c>
      <c r="D8" s="16">
        <f aca="true" t="shared" si="0" ref="D8:J8">D9+D10</f>
        <v>17200</v>
      </c>
      <c r="E8" s="16">
        <f t="shared" si="0"/>
        <v>18700</v>
      </c>
      <c r="F8" s="16">
        <f t="shared" si="0"/>
        <v>18950</v>
      </c>
      <c r="G8" s="16">
        <f t="shared" si="0"/>
        <v>18800</v>
      </c>
      <c r="H8" s="16">
        <f t="shared" si="0"/>
        <v>18800</v>
      </c>
      <c r="I8" s="16">
        <f t="shared" si="0"/>
        <v>19100</v>
      </c>
      <c r="J8" s="16">
        <f t="shared" si="0"/>
        <v>19100</v>
      </c>
    </row>
    <row r="9" spans="1:10" s="21" customFormat="1" ht="21.75" customHeight="1">
      <c r="A9" s="18" t="s">
        <v>40</v>
      </c>
      <c r="B9" s="19" t="s">
        <v>3</v>
      </c>
      <c r="C9" s="1">
        <v>15500</v>
      </c>
      <c r="D9" s="1">
        <v>16000</v>
      </c>
      <c r="E9" s="1">
        <v>16800</v>
      </c>
      <c r="F9" s="1">
        <v>17450</v>
      </c>
      <c r="G9" s="1">
        <v>17800</v>
      </c>
      <c r="H9" s="1">
        <v>18000</v>
      </c>
      <c r="I9" s="1">
        <v>18500</v>
      </c>
      <c r="J9" s="1">
        <v>18500</v>
      </c>
    </row>
    <row r="10" spans="1:10" s="21" customFormat="1" ht="21.75" customHeight="1">
      <c r="A10" s="18" t="s">
        <v>41</v>
      </c>
      <c r="B10" s="19" t="s">
        <v>23</v>
      </c>
      <c r="C10" s="1">
        <v>1000</v>
      </c>
      <c r="D10" s="1">
        <v>1200</v>
      </c>
      <c r="E10" s="1">
        <v>1900</v>
      </c>
      <c r="F10" s="1">
        <v>1500</v>
      </c>
      <c r="G10" s="1">
        <v>1000</v>
      </c>
      <c r="H10" s="1">
        <v>800</v>
      </c>
      <c r="I10" s="1">
        <v>600</v>
      </c>
      <c r="J10" s="1">
        <v>600</v>
      </c>
    </row>
    <row r="11" spans="1:10" s="30" customFormat="1" ht="21.75" customHeight="1">
      <c r="A11" s="28" t="s">
        <v>42</v>
      </c>
      <c r="B11" s="60" t="s">
        <v>24</v>
      </c>
      <c r="C11" s="4">
        <v>1000</v>
      </c>
      <c r="D11" s="4">
        <v>1200</v>
      </c>
      <c r="E11" s="4">
        <v>1900</v>
      </c>
      <c r="F11" s="4">
        <v>1500</v>
      </c>
      <c r="G11" s="4">
        <v>1000</v>
      </c>
      <c r="H11" s="4">
        <v>800</v>
      </c>
      <c r="I11" s="4">
        <v>600</v>
      </c>
      <c r="J11" s="4">
        <v>600</v>
      </c>
    </row>
    <row r="12" spans="1:10" s="17" customFormat="1" ht="34.5" customHeight="1">
      <c r="A12" s="14" t="s">
        <v>4</v>
      </c>
      <c r="B12" s="15" t="s">
        <v>47</v>
      </c>
      <c r="C12" s="16">
        <f>C13+C14+C20</f>
        <v>16080</v>
      </c>
      <c r="D12" s="16">
        <f aca="true" t="shared" si="1" ref="D12:J12">D13+D14+D20</f>
        <v>16920</v>
      </c>
      <c r="E12" s="16">
        <f t="shared" si="1"/>
        <v>17450</v>
      </c>
      <c r="F12" s="16">
        <f t="shared" si="1"/>
        <v>16750</v>
      </c>
      <c r="G12" s="16">
        <f t="shared" si="1"/>
        <v>16960</v>
      </c>
      <c r="H12" s="16">
        <f t="shared" si="1"/>
        <v>17170</v>
      </c>
      <c r="I12" s="16">
        <f t="shared" si="1"/>
        <v>17580</v>
      </c>
      <c r="J12" s="16">
        <f t="shared" si="1"/>
        <v>17580</v>
      </c>
    </row>
    <row r="13" spans="1:10" s="21" customFormat="1" ht="35.25" customHeight="1">
      <c r="A13" s="18" t="s">
        <v>43</v>
      </c>
      <c r="B13" s="19" t="s">
        <v>156</v>
      </c>
      <c r="C13" s="1">
        <v>7800</v>
      </c>
      <c r="D13" s="1">
        <v>8200</v>
      </c>
      <c r="E13" s="1">
        <v>8500</v>
      </c>
      <c r="F13" s="1">
        <v>8500</v>
      </c>
      <c r="G13" s="1">
        <v>8600</v>
      </c>
      <c r="H13" s="1">
        <v>8800</v>
      </c>
      <c r="I13" s="1">
        <v>8800</v>
      </c>
      <c r="J13" s="1">
        <v>8800</v>
      </c>
    </row>
    <row r="14" spans="1:10" s="21" customFormat="1" ht="27.75" customHeight="1">
      <c r="A14" s="18" t="s">
        <v>44</v>
      </c>
      <c r="B14" s="19" t="s">
        <v>56</v>
      </c>
      <c r="C14" s="1">
        <v>180</v>
      </c>
      <c r="D14" s="1">
        <v>220</v>
      </c>
      <c r="E14" s="1">
        <v>250</v>
      </c>
      <c r="F14" s="1">
        <v>250</v>
      </c>
      <c r="G14" s="1">
        <v>260</v>
      </c>
      <c r="H14" s="1">
        <v>270</v>
      </c>
      <c r="I14" s="1">
        <v>280</v>
      </c>
      <c r="J14" s="1">
        <v>280</v>
      </c>
    </row>
    <row r="15" spans="1:10" s="21" customFormat="1" ht="29.25" customHeight="1">
      <c r="A15" s="28" t="s">
        <v>157</v>
      </c>
      <c r="B15" s="60" t="s">
        <v>158</v>
      </c>
      <c r="C15" s="1">
        <v>12</v>
      </c>
      <c r="D15" s="1">
        <v>13</v>
      </c>
      <c r="E15" s="1">
        <v>14</v>
      </c>
      <c r="F15" s="1">
        <v>15</v>
      </c>
      <c r="G15" s="1">
        <v>15</v>
      </c>
      <c r="H15" s="1">
        <v>15</v>
      </c>
      <c r="I15" s="1">
        <v>15</v>
      </c>
      <c r="J15" s="1">
        <v>15</v>
      </c>
    </row>
    <row r="16" spans="1:10" s="21" customFormat="1" ht="42.75" customHeight="1">
      <c r="A16" s="18" t="s">
        <v>48</v>
      </c>
      <c r="B16" s="19" t="s">
        <v>140</v>
      </c>
      <c r="C16" s="20" t="s">
        <v>26</v>
      </c>
      <c r="D16" s="20" t="s">
        <v>26</v>
      </c>
      <c r="E16" s="20" t="s">
        <v>26</v>
      </c>
      <c r="F16" s="20">
        <f>F17+F18+F19</f>
        <v>0</v>
      </c>
      <c r="G16" s="20">
        <f>G17+G18+G19</f>
        <v>0</v>
      </c>
      <c r="H16" s="20">
        <f>H17+H18+H19</f>
        <v>0</v>
      </c>
      <c r="I16" s="20">
        <f>I17+I18+I19</f>
        <v>0</v>
      </c>
      <c r="J16" s="20">
        <f>J17+J18+J19</f>
        <v>0</v>
      </c>
    </row>
    <row r="17" spans="1:10" s="24" customFormat="1" ht="24.75" customHeight="1">
      <c r="A17" s="102"/>
      <c r="B17" s="23" t="s">
        <v>141</v>
      </c>
      <c r="C17" s="1" t="s">
        <v>26</v>
      </c>
      <c r="D17" s="1" t="s">
        <v>26</v>
      </c>
      <c r="E17" s="1" t="s">
        <v>26</v>
      </c>
      <c r="F17" s="1">
        <f>zał_2_Przedsięwzięcia!I12</f>
        <v>0</v>
      </c>
      <c r="G17" s="1">
        <f>zał_2_Przedsięwzięcia!J12</f>
        <v>0</v>
      </c>
      <c r="H17" s="1">
        <f>zał_2_Przedsięwzięcia!K12</f>
        <v>0</v>
      </c>
      <c r="I17" s="1">
        <f>zał_2_Przedsięwzięcia!L12</f>
        <v>0</v>
      </c>
      <c r="J17" s="1">
        <f>zał_2_Przedsięwzięcia!M12</f>
        <v>0</v>
      </c>
    </row>
    <row r="18" spans="1:10" s="24" customFormat="1" ht="24.75" customHeight="1">
      <c r="A18" s="102"/>
      <c r="B18" s="23" t="s">
        <v>137</v>
      </c>
      <c r="C18" s="1" t="s">
        <v>26</v>
      </c>
      <c r="D18" s="1" t="s">
        <v>26</v>
      </c>
      <c r="E18" s="1" t="s">
        <v>26</v>
      </c>
      <c r="F18" s="1">
        <f>zał_2_Przedsięwzięcia!I49</f>
        <v>0</v>
      </c>
      <c r="G18" s="1">
        <f>zał_2_Przedsięwzięcia!J49</f>
        <v>0</v>
      </c>
      <c r="H18" s="1">
        <f>zał_2_Przedsięwzięcia!K49</f>
        <v>0</v>
      </c>
      <c r="I18" s="1">
        <f>zał_2_Przedsięwzięcia!L49</f>
        <v>0</v>
      </c>
      <c r="J18" s="1">
        <f>zał_2_Przedsięwzięcia!M49</f>
        <v>0</v>
      </c>
    </row>
    <row r="19" spans="1:10" s="84" customFormat="1" ht="37.5" customHeight="1">
      <c r="A19" s="102"/>
      <c r="B19" s="82" t="s">
        <v>159</v>
      </c>
      <c r="C19" s="83" t="s">
        <v>26</v>
      </c>
      <c r="D19" s="83" t="s">
        <v>26</v>
      </c>
      <c r="E19" s="83" t="s">
        <v>26</v>
      </c>
      <c r="F19" s="83">
        <f>zał_2_Przedsięwzięcia!I69</f>
        <v>0</v>
      </c>
      <c r="G19" s="83">
        <f>zał_2_Przedsięwzięcia!J69</f>
        <v>0</v>
      </c>
      <c r="H19" s="83">
        <f>zał_2_Przedsięwzięcia!K69</f>
        <v>0</v>
      </c>
      <c r="I19" s="83">
        <f>zał_2_Przedsięwzięcia!L69</f>
        <v>0</v>
      </c>
      <c r="J19" s="83">
        <f>zał_2_Przedsięwzięcia!M69</f>
        <v>0</v>
      </c>
    </row>
    <row r="20" spans="1:10" ht="21.75" customHeight="1">
      <c r="A20" s="13" t="s">
        <v>45</v>
      </c>
      <c r="B20" s="22" t="s">
        <v>57</v>
      </c>
      <c r="C20" s="1">
        <v>8100</v>
      </c>
      <c r="D20" s="1">
        <v>8500</v>
      </c>
      <c r="E20" s="1">
        <v>8700</v>
      </c>
      <c r="F20" s="1">
        <v>8000</v>
      </c>
      <c r="G20" s="1">
        <v>8100</v>
      </c>
      <c r="H20" s="1">
        <v>8100</v>
      </c>
      <c r="I20" s="1">
        <v>8500</v>
      </c>
      <c r="J20" s="1">
        <v>8500</v>
      </c>
    </row>
    <row r="21" spans="1:10" s="17" customFormat="1" ht="34.5" customHeight="1">
      <c r="A21" s="14" t="s">
        <v>5</v>
      </c>
      <c r="B21" s="15" t="s">
        <v>106</v>
      </c>
      <c r="C21" s="16">
        <f>C8-C12</f>
        <v>420</v>
      </c>
      <c r="D21" s="16">
        <f aca="true" t="shared" si="2" ref="D21:J21">D8-D12</f>
        <v>280</v>
      </c>
      <c r="E21" s="16">
        <f t="shared" si="2"/>
        <v>1250</v>
      </c>
      <c r="F21" s="16">
        <f t="shared" si="2"/>
        <v>2200</v>
      </c>
      <c r="G21" s="16">
        <f t="shared" si="2"/>
        <v>1840</v>
      </c>
      <c r="H21" s="16">
        <f t="shared" si="2"/>
        <v>1630</v>
      </c>
      <c r="I21" s="16">
        <f t="shared" si="2"/>
        <v>1520</v>
      </c>
      <c r="J21" s="16">
        <f t="shared" si="2"/>
        <v>1520</v>
      </c>
    </row>
    <row r="22" spans="1:10" s="62" customFormat="1" ht="54" customHeight="1">
      <c r="A22" s="63" t="s">
        <v>144</v>
      </c>
      <c r="B22" s="64" t="s">
        <v>151</v>
      </c>
      <c r="C22" s="65">
        <f>C9-C12</f>
        <v>-580</v>
      </c>
      <c r="D22" s="65">
        <f aca="true" t="shared" si="3" ref="D22:J22">D9-D12</f>
        <v>-920</v>
      </c>
      <c r="E22" s="65">
        <f t="shared" si="3"/>
        <v>-650</v>
      </c>
      <c r="F22" s="65">
        <f t="shared" si="3"/>
        <v>700</v>
      </c>
      <c r="G22" s="65">
        <f t="shared" si="3"/>
        <v>840</v>
      </c>
      <c r="H22" s="65">
        <f t="shared" si="3"/>
        <v>830</v>
      </c>
      <c r="I22" s="65">
        <f t="shared" si="3"/>
        <v>920</v>
      </c>
      <c r="J22" s="65">
        <f t="shared" si="3"/>
        <v>920</v>
      </c>
    </row>
    <row r="23" spans="1:10" s="17" customFormat="1" ht="34.5" customHeight="1">
      <c r="A23" s="14" t="s">
        <v>7</v>
      </c>
      <c r="B23" s="15" t="s">
        <v>124</v>
      </c>
      <c r="C23" s="16">
        <f>C24+C25+C26</f>
        <v>0</v>
      </c>
      <c r="D23" s="16">
        <f aca="true" t="shared" si="4" ref="D23:J23">D24+D25+D26</f>
        <v>20</v>
      </c>
      <c r="E23" s="16">
        <f t="shared" si="4"/>
        <v>30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</row>
    <row r="24" spans="1:10" ht="21.75" customHeight="1">
      <c r="A24" s="13" t="s">
        <v>27</v>
      </c>
      <c r="B24" s="22" t="s">
        <v>58</v>
      </c>
      <c r="C24" s="1"/>
      <c r="D24" s="1"/>
      <c r="E24" s="1"/>
      <c r="F24" s="1"/>
      <c r="G24" s="1"/>
      <c r="H24" s="1"/>
      <c r="I24" s="1"/>
      <c r="J24" s="1"/>
    </row>
    <row r="25" spans="1:10" ht="21.75" customHeight="1">
      <c r="A25" s="13" t="s">
        <v>28</v>
      </c>
      <c r="B25" s="22" t="s">
        <v>59</v>
      </c>
      <c r="C25" s="1"/>
      <c r="D25" s="1">
        <v>20</v>
      </c>
      <c r="E25" s="1">
        <v>30</v>
      </c>
      <c r="F25" s="1"/>
      <c r="G25" s="1"/>
      <c r="H25" s="1"/>
      <c r="I25" s="1"/>
      <c r="J25" s="1"/>
    </row>
    <row r="26" spans="1:10" ht="21.75" customHeight="1">
      <c r="A26" s="13" t="s">
        <v>49</v>
      </c>
      <c r="B26" s="22" t="s">
        <v>60</v>
      </c>
      <c r="C26" s="1"/>
      <c r="D26" s="1"/>
      <c r="E26" s="1"/>
      <c r="F26" s="1"/>
      <c r="G26" s="1"/>
      <c r="H26" s="1"/>
      <c r="I26" s="1"/>
      <c r="J26" s="1"/>
    </row>
    <row r="27" spans="1:10" s="17" customFormat="1" ht="34.5" customHeight="1">
      <c r="A27" s="14" t="s">
        <v>8</v>
      </c>
      <c r="B27" s="15" t="s">
        <v>50</v>
      </c>
      <c r="C27" s="16">
        <f>C21+C23</f>
        <v>420</v>
      </c>
      <c r="D27" s="16">
        <f aca="true" t="shared" si="5" ref="D27:J27">D21+D23</f>
        <v>300</v>
      </c>
      <c r="E27" s="16">
        <f t="shared" si="5"/>
        <v>1280</v>
      </c>
      <c r="F27" s="16">
        <f t="shared" si="5"/>
        <v>2200</v>
      </c>
      <c r="G27" s="16">
        <f t="shared" si="5"/>
        <v>1840</v>
      </c>
      <c r="H27" s="16">
        <f t="shared" si="5"/>
        <v>1630</v>
      </c>
      <c r="I27" s="16">
        <f t="shared" si="5"/>
        <v>1520</v>
      </c>
      <c r="J27" s="16">
        <f t="shared" si="5"/>
        <v>1520</v>
      </c>
    </row>
    <row r="28" spans="1:10" s="62" customFormat="1" ht="55.5" customHeight="1">
      <c r="A28" s="63" t="s">
        <v>144</v>
      </c>
      <c r="B28" s="66" t="s">
        <v>146</v>
      </c>
      <c r="C28" s="67">
        <f>C9-C12+C23</f>
        <v>-580</v>
      </c>
      <c r="D28" s="67">
        <f aca="true" t="shared" si="6" ref="D28:J28">D9-D12+D23</f>
        <v>-900</v>
      </c>
      <c r="E28" s="67">
        <f t="shared" si="6"/>
        <v>-620</v>
      </c>
      <c r="F28" s="67">
        <f t="shared" si="6"/>
        <v>700</v>
      </c>
      <c r="G28" s="67">
        <f t="shared" si="6"/>
        <v>840</v>
      </c>
      <c r="H28" s="67">
        <f t="shared" si="6"/>
        <v>830</v>
      </c>
      <c r="I28" s="67">
        <f t="shared" si="6"/>
        <v>920</v>
      </c>
      <c r="J28" s="67">
        <f t="shared" si="6"/>
        <v>920</v>
      </c>
    </row>
    <row r="29" spans="1:10" s="17" customFormat="1" ht="34.5" customHeight="1">
      <c r="A29" s="14" t="s">
        <v>9</v>
      </c>
      <c r="B29" s="15" t="s">
        <v>160</v>
      </c>
      <c r="C29" s="16">
        <f>C30+C36</f>
        <v>0</v>
      </c>
      <c r="D29" s="16">
        <f aca="true" t="shared" si="7" ref="D29:J29">D30+D36</f>
        <v>0</v>
      </c>
      <c r="E29" s="16">
        <f t="shared" si="7"/>
        <v>580</v>
      </c>
      <c r="F29" s="16">
        <f t="shared" si="7"/>
        <v>850</v>
      </c>
      <c r="G29" s="16">
        <f t="shared" si="7"/>
        <v>780</v>
      </c>
      <c r="H29" s="16">
        <f t="shared" si="7"/>
        <v>760</v>
      </c>
      <c r="I29" s="16">
        <f t="shared" si="7"/>
        <v>690</v>
      </c>
      <c r="J29" s="16">
        <f t="shared" si="7"/>
        <v>520</v>
      </c>
    </row>
    <row r="30" spans="1:10" s="21" customFormat="1" ht="21.75" customHeight="1">
      <c r="A30" s="18" t="s">
        <v>30</v>
      </c>
      <c r="B30" s="19" t="s">
        <v>61</v>
      </c>
      <c r="C30" s="20">
        <f aca="true" t="shared" si="8" ref="C30:J30">C31+C32+C34</f>
        <v>0</v>
      </c>
      <c r="D30" s="20">
        <f t="shared" si="8"/>
        <v>0</v>
      </c>
      <c r="E30" s="20">
        <f t="shared" si="8"/>
        <v>520</v>
      </c>
      <c r="F30" s="20">
        <f t="shared" si="8"/>
        <v>400</v>
      </c>
      <c r="G30" s="20">
        <f t="shared" si="8"/>
        <v>380</v>
      </c>
      <c r="H30" s="20">
        <f t="shared" si="8"/>
        <v>310</v>
      </c>
      <c r="I30" s="20">
        <f t="shared" si="8"/>
        <v>240</v>
      </c>
      <c r="J30" s="20">
        <f t="shared" si="8"/>
        <v>170</v>
      </c>
    </row>
    <row r="31" spans="1:10" ht="21.75" customHeight="1">
      <c r="A31" s="13" t="s">
        <v>82</v>
      </c>
      <c r="B31" s="25" t="s">
        <v>54</v>
      </c>
      <c r="C31" s="1"/>
      <c r="D31" s="1"/>
      <c r="E31" s="1">
        <v>400</v>
      </c>
      <c r="F31" s="1">
        <v>400</v>
      </c>
      <c r="G31" s="1">
        <v>380</v>
      </c>
      <c r="H31" s="1">
        <v>310</v>
      </c>
      <c r="I31" s="1">
        <v>240</v>
      </c>
      <c r="J31" s="1">
        <v>170</v>
      </c>
    </row>
    <row r="32" spans="1:10" ht="21.75" customHeight="1">
      <c r="A32" s="13" t="s">
        <v>83</v>
      </c>
      <c r="B32" s="25" t="s">
        <v>6</v>
      </c>
      <c r="C32" s="1"/>
      <c r="D32" s="1"/>
      <c r="E32" s="1">
        <v>120</v>
      </c>
      <c r="F32" s="1"/>
      <c r="G32" s="1"/>
      <c r="H32" s="1"/>
      <c r="I32" s="1"/>
      <c r="J32" s="1"/>
    </row>
    <row r="33" spans="1:10" s="27" customFormat="1" ht="38.25" customHeight="1">
      <c r="A33" s="13"/>
      <c r="B33" s="26" t="s">
        <v>51</v>
      </c>
      <c r="C33" s="26"/>
      <c r="D33" s="26"/>
      <c r="E33" s="26"/>
      <c r="F33" s="26"/>
      <c r="G33" s="26"/>
      <c r="H33" s="26"/>
      <c r="I33" s="26"/>
      <c r="J33" s="26"/>
    </row>
    <row r="34" spans="1:10" ht="31.5" customHeight="1">
      <c r="A34" s="13" t="s">
        <v>84</v>
      </c>
      <c r="B34" s="25" t="s">
        <v>138</v>
      </c>
      <c r="C34" s="1"/>
      <c r="D34" s="1"/>
      <c r="E34" s="1"/>
      <c r="F34" s="1">
        <f>zał_2_Przedsięwzięcia!I78</f>
        <v>0</v>
      </c>
      <c r="G34" s="1">
        <f>zał_2_Przedsięwzięcia!J78</f>
        <v>0</v>
      </c>
      <c r="H34" s="1">
        <f>zał_2_Przedsięwzięcia!K78</f>
        <v>0</v>
      </c>
      <c r="I34" s="1">
        <f>zał_2_Przedsięwzięcia!L78</f>
        <v>0</v>
      </c>
      <c r="J34" s="1">
        <f>zał_2_Przedsięwzięcia!M78</f>
        <v>0</v>
      </c>
    </row>
    <row r="35" spans="1:10" s="21" customFormat="1" ht="38.25" customHeight="1">
      <c r="A35" s="13"/>
      <c r="B35" s="26" t="s">
        <v>52</v>
      </c>
      <c r="C35" s="26"/>
      <c r="D35" s="26"/>
      <c r="E35" s="26"/>
      <c r="F35" s="26"/>
      <c r="G35" s="26"/>
      <c r="H35" s="26"/>
      <c r="I35" s="26"/>
      <c r="J35" s="26"/>
    </row>
    <row r="36" spans="1:10" s="21" customFormat="1" ht="30.75" customHeight="1">
      <c r="A36" s="18" t="s">
        <v>31</v>
      </c>
      <c r="B36" s="19" t="s">
        <v>73</v>
      </c>
      <c r="C36" s="1"/>
      <c r="D36" s="1"/>
      <c r="E36" s="1">
        <v>60</v>
      </c>
      <c r="F36" s="1">
        <v>450</v>
      </c>
      <c r="G36" s="1">
        <v>400</v>
      </c>
      <c r="H36" s="1">
        <v>450</v>
      </c>
      <c r="I36" s="1">
        <v>450</v>
      </c>
      <c r="J36" s="1">
        <v>350</v>
      </c>
    </row>
    <row r="37" spans="1:10" s="27" customFormat="1" ht="38.25" customHeight="1">
      <c r="A37" s="31"/>
      <c r="B37" s="26" t="s">
        <v>55</v>
      </c>
      <c r="C37" s="26"/>
      <c r="D37" s="26"/>
      <c r="E37" s="26"/>
      <c r="F37" s="26"/>
      <c r="G37" s="26"/>
      <c r="H37" s="26"/>
      <c r="I37" s="26"/>
      <c r="J37" s="26"/>
    </row>
    <row r="38" spans="1:10" s="81" customFormat="1" ht="37.5" customHeight="1">
      <c r="A38" s="78" t="s">
        <v>62</v>
      </c>
      <c r="B38" s="79" t="s">
        <v>63</v>
      </c>
      <c r="C38" s="80"/>
      <c r="D38" s="80"/>
      <c r="E38" s="80"/>
      <c r="F38" s="80"/>
      <c r="G38" s="80"/>
      <c r="H38" s="80"/>
      <c r="I38" s="80"/>
      <c r="J38" s="80"/>
    </row>
    <row r="39" spans="1:10" s="21" customFormat="1" ht="50.25" customHeight="1">
      <c r="A39" s="68" t="s">
        <v>144</v>
      </c>
      <c r="B39" s="71" t="s">
        <v>145</v>
      </c>
      <c r="C39" s="69">
        <f>C9-C12+C23-C30</f>
        <v>-580</v>
      </c>
      <c r="D39" s="69">
        <f aca="true" t="shared" si="9" ref="D39:J39">D9-D12+D23-D30</f>
        <v>-900</v>
      </c>
      <c r="E39" s="69">
        <f t="shared" si="9"/>
        <v>-1140</v>
      </c>
      <c r="F39" s="70">
        <f t="shared" si="9"/>
        <v>300</v>
      </c>
      <c r="G39" s="70">
        <f t="shared" si="9"/>
        <v>460</v>
      </c>
      <c r="H39" s="70">
        <f t="shared" si="9"/>
        <v>520</v>
      </c>
      <c r="I39" s="70">
        <f t="shared" si="9"/>
        <v>680</v>
      </c>
      <c r="J39" s="70">
        <f t="shared" si="9"/>
        <v>750</v>
      </c>
    </row>
    <row r="40" spans="1:10" s="17" customFormat="1" ht="33.75" customHeight="1">
      <c r="A40" s="14" t="s">
        <v>10</v>
      </c>
      <c r="B40" s="15" t="s">
        <v>64</v>
      </c>
      <c r="C40" s="16">
        <f>C8-C12</f>
        <v>420</v>
      </c>
      <c r="D40" s="16">
        <f>D8-D12</f>
        <v>280</v>
      </c>
      <c r="E40" s="16">
        <f aca="true" t="shared" si="10" ref="E40:J40">E27-E29-E38</f>
        <v>700</v>
      </c>
      <c r="F40" s="16">
        <f t="shared" si="10"/>
        <v>1350</v>
      </c>
      <c r="G40" s="16">
        <f t="shared" si="10"/>
        <v>1060</v>
      </c>
      <c r="H40" s="16">
        <f t="shared" si="10"/>
        <v>870</v>
      </c>
      <c r="I40" s="16">
        <f t="shared" si="10"/>
        <v>830</v>
      </c>
      <c r="J40" s="16">
        <f t="shared" si="10"/>
        <v>1000</v>
      </c>
    </row>
    <row r="41" spans="1:10" s="17" customFormat="1" ht="33.75" customHeight="1">
      <c r="A41" s="14" t="s">
        <v>65</v>
      </c>
      <c r="B41" s="15" t="s">
        <v>66</v>
      </c>
      <c r="C41" s="16">
        <f>C47</f>
        <v>800</v>
      </c>
      <c r="D41" s="16">
        <f>D47</f>
        <v>1200</v>
      </c>
      <c r="E41" s="16">
        <f>E47</f>
        <v>1900</v>
      </c>
      <c r="F41" s="16">
        <f>F42+F47</f>
        <v>1758500</v>
      </c>
      <c r="G41" s="16">
        <f>G42+G47</f>
        <v>2670100</v>
      </c>
      <c r="H41" s="16">
        <f>H42+H47</f>
        <v>2400300</v>
      </c>
      <c r="I41" s="16">
        <f>I42+I47</f>
        <v>1450330</v>
      </c>
      <c r="J41" s="16">
        <f>J42+J47</f>
        <v>1450500</v>
      </c>
    </row>
    <row r="42" spans="1:10" s="30" customFormat="1" ht="33" customHeight="1">
      <c r="A42" s="28" t="s">
        <v>67</v>
      </c>
      <c r="B42" s="22" t="s">
        <v>68</v>
      </c>
      <c r="C42" s="29" t="s">
        <v>26</v>
      </c>
      <c r="D42" s="29" t="s">
        <v>26</v>
      </c>
      <c r="E42" s="29" t="s">
        <v>26</v>
      </c>
      <c r="F42" s="29">
        <f>F43+F45</f>
        <v>1758000</v>
      </c>
      <c r="G42" s="29">
        <f>G43+G45</f>
        <v>2670000</v>
      </c>
      <c r="H42" s="29">
        <f>H43+H45</f>
        <v>2400000</v>
      </c>
      <c r="I42" s="29">
        <f>I43+I45</f>
        <v>1450000</v>
      </c>
      <c r="J42" s="29">
        <f>J43+J45</f>
        <v>1450000</v>
      </c>
    </row>
    <row r="43" spans="1:10" s="30" customFormat="1" ht="30" customHeight="1">
      <c r="A43" s="110"/>
      <c r="B43" s="23" t="s">
        <v>161</v>
      </c>
      <c r="C43" s="4" t="s">
        <v>26</v>
      </c>
      <c r="D43" s="4" t="s">
        <v>26</v>
      </c>
      <c r="E43" s="4" t="s">
        <v>26</v>
      </c>
      <c r="F43" s="29">
        <f>zał_2_Przedsięwzięcia!I13</f>
        <v>1758000</v>
      </c>
      <c r="G43" s="29">
        <f>zał_2_Przedsięwzięcia!J13</f>
        <v>2670000</v>
      </c>
      <c r="H43" s="29">
        <f>zał_2_Przedsięwzięcia!K13</f>
        <v>2400000</v>
      </c>
      <c r="I43" s="29">
        <f>zał_2_Przedsięwzięcia!L13</f>
        <v>1450000</v>
      </c>
      <c r="J43" s="29">
        <f>zał_2_Przedsięwzięcia!M13</f>
        <v>1450000</v>
      </c>
    </row>
    <row r="44" spans="1:10" s="30" customFormat="1" ht="30" customHeight="1">
      <c r="A44" s="111"/>
      <c r="B44" s="23" t="s">
        <v>136</v>
      </c>
      <c r="C44" s="4" t="s">
        <v>26</v>
      </c>
      <c r="D44" s="4" t="s">
        <v>26</v>
      </c>
      <c r="E44" s="4" t="s">
        <v>26</v>
      </c>
      <c r="F44" s="29">
        <f>zał_2_Przedsięwzięcia!I58</f>
        <v>0</v>
      </c>
      <c r="G44" s="29">
        <f>zał_2_Przedsięwzięcia!J58</f>
        <v>0</v>
      </c>
      <c r="H44" s="29">
        <f>zał_2_Przedsięwzięcia!K58</f>
        <v>0</v>
      </c>
      <c r="I44" s="29">
        <f>zał_2_Przedsięwzięcia!L58</f>
        <v>0</v>
      </c>
      <c r="J44" s="29">
        <f>zał_2_Przedsięwzięcia!M58</f>
        <v>0</v>
      </c>
    </row>
    <row r="45" spans="1:10" s="30" customFormat="1" ht="21.75" customHeight="1">
      <c r="A45" s="111"/>
      <c r="B45" s="23" t="s">
        <v>137</v>
      </c>
      <c r="C45" s="4" t="s">
        <v>26</v>
      </c>
      <c r="D45" s="4" t="s">
        <v>26</v>
      </c>
      <c r="E45" s="4" t="s">
        <v>26</v>
      </c>
      <c r="F45" s="29">
        <f>zał_2_Przedsięwzięcia!I50</f>
        <v>0</v>
      </c>
      <c r="G45" s="29">
        <f>zał_2_Przedsięwzięcia!J50</f>
        <v>0</v>
      </c>
      <c r="H45" s="29">
        <f>zał_2_Przedsięwzięcia!K50</f>
        <v>0</v>
      </c>
      <c r="I45" s="29">
        <f>zał_2_Przedsięwzięcia!L50</f>
        <v>0</v>
      </c>
      <c r="J45" s="29">
        <f>zał_2_Przedsięwzięcia!M50</f>
        <v>0</v>
      </c>
    </row>
    <row r="46" spans="1:10" s="30" customFormat="1" ht="39.75" customHeight="1">
      <c r="A46" s="112"/>
      <c r="B46" s="82" t="s">
        <v>159</v>
      </c>
      <c r="C46" s="4" t="s">
        <v>26</v>
      </c>
      <c r="D46" s="4" t="s">
        <v>26</v>
      </c>
      <c r="E46" s="4" t="s">
        <v>26</v>
      </c>
      <c r="F46" s="29">
        <f>zał_2_Przedsięwzięcia!H70</f>
        <v>0</v>
      </c>
      <c r="G46" s="29">
        <f>zał_2_Przedsięwzięcia!I70</f>
        <v>0</v>
      </c>
      <c r="H46" s="29">
        <f>zał_2_Przedsięwzięcia!J70</f>
        <v>0</v>
      </c>
      <c r="I46" s="29">
        <f>zał_2_Przedsięwzięcia!K70</f>
        <v>0</v>
      </c>
      <c r="J46" s="29">
        <f>zał_2_Przedsięwzięcia!L70</f>
        <v>0</v>
      </c>
    </row>
    <row r="47" spans="1:10" s="30" customFormat="1" ht="21.75" customHeight="1">
      <c r="A47" s="28" t="s">
        <v>69</v>
      </c>
      <c r="B47" s="22" t="s">
        <v>70</v>
      </c>
      <c r="C47" s="4">
        <v>800</v>
      </c>
      <c r="D47" s="4">
        <v>1200</v>
      </c>
      <c r="E47" s="4">
        <v>1900</v>
      </c>
      <c r="F47" s="4">
        <v>500</v>
      </c>
      <c r="G47" s="4">
        <v>100</v>
      </c>
      <c r="H47" s="4">
        <v>300</v>
      </c>
      <c r="I47" s="4">
        <v>330</v>
      </c>
      <c r="J47" s="4">
        <v>500</v>
      </c>
    </row>
    <row r="48" spans="1:10" s="17" customFormat="1" ht="32.25" customHeight="1">
      <c r="A48" s="14" t="s">
        <v>71</v>
      </c>
      <c r="B48" s="15" t="s">
        <v>74</v>
      </c>
      <c r="C48" s="34">
        <v>400</v>
      </c>
      <c r="D48" s="34">
        <v>950</v>
      </c>
      <c r="E48" s="34">
        <v>1200</v>
      </c>
      <c r="F48" s="34">
        <v>250</v>
      </c>
      <c r="G48" s="34">
        <v>840</v>
      </c>
      <c r="H48" s="34">
        <v>1180</v>
      </c>
      <c r="I48" s="34"/>
      <c r="J48" s="34"/>
    </row>
    <row r="49" spans="1:10" s="27" customFormat="1" ht="38.25" customHeight="1">
      <c r="A49" s="32"/>
      <c r="B49" s="26" t="s">
        <v>53</v>
      </c>
      <c r="C49" s="26"/>
      <c r="D49" s="26"/>
      <c r="E49" s="26"/>
      <c r="F49" s="26"/>
      <c r="G49" s="26"/>
      <c r="H49" s="26"/>
      <c r="I49" s="26"/>
      <c r="J49" s="26"/>
    </row>
    <row r="50" spans="1:10" s="17" customFormat="1" ht="26.25" customHeight="1">
      <c r="A50" s="14" t="s">
        <v>72</v>
      </c>
      <c r="B50" s="15" t="s">
        <v>75</v>
      </c>
      <c r="C50" s="16">
        <f>C40-C41+C48</f>
        <v>20</v>
      </c>
      <c r="D50" s="16">
        <f aca="true" t="shared" si="11" ref="D50:J50">D40-D41+D48</f>
        <v>30</v>
      </c>
      <c r="E50" s="16">
        <f>E40-E41+E48</f>
        <v>0</v>
      </c>
      <c r="F50" s="16">
        <f t="shared" si="11"/>
        <v>-1756900</v>
      </c>
      <c r="G50" s="16">
        <f t="shared" si="11"/>
        <v>-2668200</v>
      </c>
      <c r="H50" s="16">
        <f t="shared" si="11"/>
        <v>-2398250</v>
      </c>
      <c r="I50" s="16">
        <f t="shared" si="11"/>
        <v>-1449500</v>
      </c>
      <c r="J50" s="16">
        <f t="shared" si="11"/>
        <v>-1449500</v>
      </c>
    </row>
    <row r="51" spans="1:10" ht="34.5" customHeight="1">
      <c r="A51" s="99" t="s">
        <v>77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1" s="12" customFormat="1" ht="24.75" customHeight="1">
      <c r="A52" s="100" t="s">
        <v>0</v>
      </c>
      <c r="B52" s="100" t="s">
        <v>1</v>
      </c>
      <c r="C52" s="100" t="s">
        <v>12</v>
      </c>
      <c r="D52" s="100"/>
      <c r="E52" s="100" t="s">
        <v>15</v>
      </c>
      <c r="F52" s="100" t="s">
        <v>16</v>
      </c>
      <c r="G52" s="100" t="s">
        <v>17</v>
      </c>
      <c r="H52" s="100"/>
      <c r="I52" s="100"/>
      <c r="J52" s="100"/>
      <c r="K52" s="11"/>
    </row>
    <row r="53" spans="1:10" s="12" customFormat="1" ht="30" customHeight="1">
      <c r="A53" s="100"/>
      <c r="B53" s="100"/>
      <c r="C53" s="13" t="s">
        <v>13</v>
      </c>
      <c r="D53" s="13" t="s">
        <v>14</v>
      </c>
      <c r="E53" s="100"/>
      <c r="F53" s="100"/>
      <c r="G53" s="13" t="s">
        <v>18</v>
      </c>
      <c r="H53" s="13" t="s">
        <v>19</v>
      </c>
      <c r="I53" s="13" t="s">
        <v>20</v>
      </c>
      <c r="J53" s="13" t="s">
        <v>21</v>
      </c>
    </row>
    <row r="54" spans="1:10" s="12" customFormat="1" ht="15" customHeight="1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13">
        <v>10</v>
      </c>
    </row>
    <row r="55" spans="1:10" s="17" customFormat="1" ht="26.25" customHeight="1">
      <c r="A55" s="14" t="s">
        <v>99</v>
      </c>
      <c r="B55" s="15" t="s">
        <v>78</v>
      </c>
      <c r="C55" s="34">
        <v>400</v>
      </c>
      <c r="D55" s="34">
        <f>C55+D48-D57</f>
        <v>1350</v>
      </c>
      <c r="E55" s="16">
        <f aca="true" t="shared" si="12" ref="E55:J56">D55+E48-E57</f>
        <v>2490</v>
      </c>
      <c r="F55" s="16">
        <f t="shared" si="12"/>
        <v>2290</v>
      </c>
      <c r="G55" s="16">
        <f t="shared" si="12"/>
        <v>2730</v>
      </c>
      <c r="H55" s="16">
        <f t="shared" si="12"/>
        <v>3460</v>
      </c>
      <c r="I55" s="16">
        <f t="shared" si="12"/>
        <v>3010</v>
      </c>
      <c r="J55" s="16">
        <f t="shared" si="12"/>
        <v>2660</v>
      </c>
    </row>
    <row r="56" spans="1:10" s="27" customFormat="1" ht="38.25" customHeight="1">
      <c r="A56" s="32"/>
      <c r="B56" s="26" t="s">
        <v>55</v>
      </c>
      <c r="C56" s="61">
        <v>0</v>
      </c>
      <c r="D56" s="61">
        <v>0</v>
      </c>
      <c r="E56" s="33">
        <f t="shared" si="12"/>
        <v>0</v>
      </c>
      <c r="F56" s="33">
        <f t="shared" si="12"/>
        <v>0</v>
      </c>
      <c r="G56" s="33">
        <f t="shared" si="12"/>
        <v>0</v>
      </c>
      <c r="H56" s="33">
        <f t="shared" si="12"/>
        <v>0</v>
      </c>
      <c r="I56" s="33">
        <f t="shared" si="12"/>
        <v>0</v>
      </c>
      <c r="J56" s="33">
        <f t="shared" si="12"/>
        <v>0</v>
      </c>
    </row>
    <row r="57" spans="1:10" s="17" customFormat="1" ht="30.75" customHeight="1">
      <c r="A57" s="14" t="s">
        <v>100</v>
      </c>
      <c r="B57" s="15" t="s">
        <v>107</v>
      </c>
      <c r="C57" s="16">
        <f>C36</f>
        <v>0</v>
      </c>
      <c r="D57" s="16">
        <f aca="true" t="shared" si="13" ref="D57:J57">D36</f>
        <v>0</v>
      </c>
      <c r="E57" s="16">
        <f t="shared" si="13"/>
        <v>60</v>
      </c>
      <c r="F57" s="16">
        <f t="shared" si="13"/>
        <v>450</v>
      </c>
      <c r="G57" s="16">
        <f t="shared" si="13"/>
        <v>400</v>
      </c>
      <c r="H57" s="16">
        <f t="shared" si="13"/>
        <v>450</v>
      </c>
      <c r="I57" s="16">
        <f t="shared" si="13"/>
        <v>450</v>
      </c>
      <c r="J57" s="16">
        <f t="shared" si="13"/>
        <v>350</v>
      </c>
    </row>
    <row r="58" spans="1:10" s="27" customFormat="1" ht="38.25" customHeight="1">
      <c r="A58" s="32"/>
      <c r="B58" s="26" t="s">
        <v>55</v>
      </c>
      <c r="C58" s="33">
        <f>C37</f>
        <v>0</v>
      </c>
      <c r="D58" s="33">
        <f aca="true" t="shared" si="14" ref="D58:J58">D37</f>
        <v>0</v>
      </c>
      <c r="E58" s="33">
        <f t="shared" si="14"/>
        <v>0</v>
      </c>
      <c r="F58" s="33">
        <f t="shared" si="14"/>
        <v>0</v>
      </c>
      <c r="G58" s="33">
        <f t="shared" si="14"/>
        <v>0</v>
      </c>
      <c r="H58" s="33">
        <f t="shared" si="14"/>
        <v>0</v>
      </c>
      <c r="I58" s="33">
        <f t="shared" si="14"/>
        <v>0</v>
      </c>
      <c r="J58" s="33">
        <f t="shared" si="14"/>
        <v>0</v>
      </c>
    </row>
    <row r="59" spans="1:10" s="17" customFormat="1" ht="30.75" customHeight="1">
      <c r="A59" s="14" t="s">
        <v>101</v>
      </c>
      <c r="B59" s="15" t="s">
        <v>121</v>
      </c>
      <c r="C59" s="16">
        <f>C60+C61+C62+C63</f>
        <v>0</v>
      </c>
      <c r="D59" s="16">
        <f aca="true" t="shared" si="15" ref="D59:J59">D60+D61+D62+D63</f>
        <v>0</v>
      </c>
      <c r="E59" s="16">
        <f t="shared" si="15"/>
        <v>60</v>
      </c>
      <c r="F59" s="16">
        <f t="shared" si="15"/>
        <v>450</v>
      </c>
      <c r="G59" s="16">
        <f t="shared" si="15"/>
        <v>400</v>
      </c>
      <c r="H59" s="16">
        <f t="shared" si="15"/>
        <v>450</v>
      </c>
      <c r="I59" s="16">
        <f t="shared" si="15"/>
        <v>450</v>
      </c>
      <c r="J59" s="16">
        <f t="shared" si="15"/>
        <v>350</v>
      </c>
    </row>
    <row r="60" spans="1:10" ht="42.75" customHeight="1">
      <c r="A60" s="103"/>
      <c r="B60" s="25" t="s">
        <v>142</v>
      </c>
      <c r="C60" s="4"/>
      <c r="D60" s="4"/>
      <c r="E60" s="4"/>
      <c r="F60" s="4">
        <v>200</v>
      </c>
      <c r="G60" s="4"/>
      <c r="H60" s="4"/>
      <c r="I60" s="4">
        <v>450</v>
      </c>
      <c r="J60" s="4">
        <v>350</v>
      </c>
    </row>
    <row r="61" spans="1:10" ht="21.75" customHeight="1">
      <c r="A61" s="104"/>
      <c r="B61" s="25" t="s">
        <v>11</v>
      </c>
      <c r="C61" s="4"/>
      <c r="D61" s="4"/>
      <c r="E61" s="4"/>
      <c r="F61" s="4"/>
      <c r="G61" s="4"/>
      <c r="H61" s="4"/>
      <c r="I61" s="4"/>
      <c r="J61" s="4"/>
    </row>
    <row r="62" spans="1:10" ht="21.75" customHeight="1">
      <c r="A62" s="104"/>
      <c r="B62" s="25" t="s">
        <v>79</v>
      </c>
      <c r="C62" s="4"/>
      <c r="D62" s="4"/>
      <c r="E62" s="4"/>
      <c r="F62" s="4"/>
      <c r="G62" s="4"/>
      <c r="H62" s="4"/>
      <c r="I62" s="4"/>
      <c r="J62" s="4"/>
    </row>
    <row r="63" spans="1:10" ht="34.5" customHeight="1">
      <c r="A63" s="105"/>
      <c r="B63" s="25" t="s">
        <v>81</v>
      </c>
      <c r="C63" s="4"/>
      <c r="D63" s="4"/>
      <c r="E63" s="4">
        <v>60</v>
      </c>
      <c r="F63" s="4">
        <v>250</v>
      </c>
      <c r="G63" s="4">
        <v>400</v>
      </c>
      <c r="H63" s="4">
        <v>450</v>
      </c>
      <c r="I63" s="4"/>
      <c r="J63" s="4"/>
    </row>
    <row r="64" spans="1:10" s="17" customFormat="1" ht="36" customHeight="1">
      <c r="A64" s="14" t="s">
        <v>102</v>
      </c>
      <c r="B64" s="15" t="s">
        <v>108</v>
      </c>
      <c r="C64" s="16" t="s">
        <v>26</v>
      </c>
      <c r="D64" s="16" t="s">
        <v>26</v>
      </c>
      <c r="E64" s="16" t="s">
        <v>26</v>
      </c>
      <c r="F64" s="34"/>
      <c r="G64" s="34"/>
      <c r="H64" s="34"/>
      <c r="I64" s="34"/>
      <c r="J64" s="34"/>
    </row>
    <row r="65" spans="1:10" s="27" customFormat="1" ht="38.25" customHeight="1">
      <c r="A65" s="32"/>
      <c r="B65" s="26" t="s">
        <v>55</v>
      </c>
      <c r="C65" s="33" t="s">
        <v>26</v>
      </c>
      <c r="D65" s="33" t="s">
        <v>26</v>
      </c>
      <c r="E65" s="33" t="s">
        <v>26</v>
      </c>
      <c r="F65" s="35"/>
      <c r="G65" s="35"/>
      <c r="H65" s="35"/>
      <c r="I65" s="35"/>
      <c r="J65" s="35"/>
    </row>
    <row r="66" spans="1:10" s="17" customFormat="1" ht="30.75" customHeight="1">
      <c r="A66" s="14" t="s">
        <v>110</v>
      </c>
      <c r="B66" s="15" t="s">
        <v>109</v>
      </c>
      <c r="C66" s="16" t="s">
        <v>26</v>
      </c>
      <c r="D66" s="16" t="s">
        <v>26</v>
      </c>
      <c r="E66" s="16" t="s">
        <v>26</v>
      </c>
      <c r="F66" s="34"/>
      <c r="G66" s="34"/>
      <c r="H66" s="34"/>
      <c r="I66" s="34"/>
      <c r="J66" s="34"/>
    </row>
    <row r="67" spans="1:10" s="27" customFormat="1" ht="38.25" customHeight="1">
      <c r="A67" s="32"/>
      <c r="B67" s="26" t="s">
        <v>55</v>
      </c>
      <c r="C67" s="33" t="s">
        <v>26</v>
      </c>
      <c r="D67" s="33" t="s">
        <v>26</v>
      </c>
      <c r="E67" s="33" t="s">
        <v>26</v>
      </c>
      <c r="F67" s="35"/>
      <c r="G67" s="35"/>
      <c r="H67" s="35"/>
      <c r="I67" s="35"/>
      <c r="J67" s="35"/>
    </row>
    <row r="68" spans="1:10" s="17" customFormat="1" ht="26.25" customHeight="1">
      <c r="A68" s="14" t="s">
        <v>111</v>
      </c>
      <c r="B68" s="106" t="s">
        <v>25</v>
      </c>
      <c r="C68" s="107"/>
      <c r="D68" s="107"/>
      <c r="E68" s="107"/>
      <c r="F68" s="108"/>
      <c r="G68" s="107"/>
      <c r="H68" s="107"/>
      <c r="I68" s="107"/>
      <c r="J68" s="109"/>
    </row>
    <row r="69" spans="1:10" ht="37.5" customHeight="1">
      <c r="A69" s="13" t="s">
        <v>112</v>
      </c>
      <c r="B69" s="22" t="s">
        <v>37</v>
      </c>
      <c r="C69" s="36">
        <f aca="true" t="shared" si="16" ref="C69:H69">C29/C8</f>
        <v>0</v>
      </c>
      <c r="D69" s="36">
        <f t="shared" si="16"/>
        <v>0</v>
      </c>
      <c r="E69" s="36">
        <f t="shared" si="16"/>
        <v>0.031016042780748664</v>
      </c>
      <c r="F69" s="36">
        <f t="shared" si="16"/>
        <v>0.044854881266490766</v>
      </c>
      <c r="G69" s="36">
        <f t="shared" si="16"/>
        <v>0.04148936170212766</v>
      </c>
      <c r="H69" s="36">
        <f t="shared" si="16"/>
        <v>0.04042553191489362</v>
      </c>
      <c r="I69" s="36" t="s">
        <v>26</v>
      </c>
      <c r="J69" s="36" t="s">
        <v>26</v>
      </c>
    </row>
    <row r="70" spans="1:10" s="21" customFormat="1" ht="37.5" customHeight="1">
      <c r="A70" s="13"/>
      <c r="B70" s="26" t="s">
        <v>32</v>
      </c>
      <c r="C70" s="37">
        <f aca="true" t="shared" si="17" ref="C70:H70">(C29-C33-C35-C37)/C8</f>
        <v>0</v>
      </c>
      <c r="D70" s="37">
        <f t="shared" si="17"/>
        <v>0</v>
      </c>
      <c r="E70" s="37">
        <f t="shared" si="17"/>
        <v>0.031016042780748664</v>
      </c>
      <c r="F70" s="37">
        <f t="shared" si="17"/>
        <v>0.044854881266490766</v>
      </c>
      <c r="G70" s="37">
        <f t="shared" si="17"/>
        <v>0.04148936170212766</v>
      </c>
      <c r="H70" s="37">
        <f t="shared" si="17"/>
        <v>0.04042553191489362</v>
      </c>
      <c r="I70" s="37" t="s">
        <v>26</v>
      </c>
      <c r="J70" s="37" t="s">
        <v>26</v>
      </c>
    </row>
    <row r="71" spans="1:10" ht="37.5" customHeight="1">
      <c r="A71" s="13" t="s">
        <v>113</v>
      </c>
      <c r="B71" s="22" t="s">
        <v>33</v>
      </c>
      <c r="C71" s="36">
        <f aca="true" t="shared" si="18" ref="C71:H71">C55/C8</f>
        <v>0.024242424242424242</v>
      </c>
      <c r="D71" s="36">
        <f t="shared" si="18"/>
        <v>0.07848837209302326</v>
      </c>
      <c r="E71" s="36">
        <f t="shared" si="18"/>
        <v>0.13315508021390374</v>
      </c>
      <c r="F71" s="36">
        <f t="shared" si="18"/>
        <v>0.12084432717678101</v>
      </c>
      <c r="G71" s="36">
        <f t="shared" si="18"/>
        <v>0.1452127659574468</v>
      </c>
      <c r="H71" s="36">
        <f t="shared" si="18"/>
        <v>0.18404255319148935</v>
      </c>
      <c r="I71" s="36" t="s">
        <v>26</v>
      </c>
      <c r="J71" s="36" t="s">
        <v>26</v>
      </c>
    </row>
    <row r="72" spans="1:10" s="21" customFormat="1" ht="37.5" customHeight="1">
      <c r="A72" s="13"/>
      <c r="B72" s="26" t="s">
        <v>34</v>
      </c>
      <c r="C72" s="37">
        <f aca="true" t="shared" si="19" ref="C72:H72">(C55-C56)/C8</f>
        <v>0.024242424242424242</v>
      </c>
      <c r="D72" s="37">
        <f t="shared" si="19"/>
        <v>0.07848837209302326</v>
      </c>
      <c r="E72" s="37">
        <f t="shared" si="19"/>
        <v>0.13315508021390374</v>
      </c>
      <c r="F72" s="37">
        <f t="shared" si="19"/>
        <v>0.12084432717678101</v>
      </c>
      <c r="G72" s="37">
        <f t="shared" si="19"/>
        <v>0.1452127659574468</v>
      </c>
      <c r="H72" s="37">
        <f t="shared" si="19"/>
        <v>0.18404255319148935</v>
      </c>
      <c r="I72" s="37" t="s">
        <v>26</v>
      </c>
      <c r="J72" s="37" t="s">
        <v>26</v>
      </c>
    </row>
    <row r="73" spans="1:10" ht="37.5" customHeight="1">
      <c r="A73" s="13" t="s">
        <v>114</v>
      </c>
      <c r="B73" s="22" t="s">
        <v>36</v>
      </c>
      <c r="C73" s="36">
        <f aca="true" t="shared" si="20" ref="C73:J73">(C9+C11-C12-C30)/C8</f>
        <v>0.025454545454545455</v>
      </c>
      <c r="D73" s="36">
        <f t="shared" si="20"/>
        <v>0.01627906976744186</v>
      </c>
      <c r="E73" s="36">
        <f t="shared" si="20"/>
        <v>0.039037433155080216</v>
      </c>
      <c r="F73" s="36">
        <f t="shared" si="20"/>
        <v>0.09498680738786279</v>
      </c>
      <c r="G73" s="36">
        <f t="shared" si="20"/>
        <v>0.07765957446808511</v>
      </c>
      <c r="H73" s="36">
        <f t="shared" si="20"/>
        <v>0.07021276595744681</v>
      </c>
      <c r="I73" s="36">
        <f t="shared" si="20"/>
        <v>0.06701570680628273</v>
      </c>
      <c r="J73" s="36">
        <f t="shared" si="20"/>
        <v>0.07068062827225131</v>
      </c>
    </row>
    <row r="74" spans="1:10" ht="40.5" customHeight="1">
      <c r="A74" s="13" t="s">
        <v>115</v>
      </c>
      <c r="B74" s="22" t="s">
        <v>35</v>
      </c>
      <c r="C74" s="36" t="s">
        <v>26</v>
      </c>
      <c r="D74" s="36" t="s">
        <v>26</v>
      </c>
      <c r="E74" s="38" t="s">
        <v>26</v>
      </c>
      <c r="F74" s="36">
        <f>(C73+D73+E73)/3</f>
        <v>0.02692368279235584</v>
      </c>
      <c r="G74" s="39">
        <f>(D73+E73+F73)/3</f>
        <v>0.05010110343679495</v>
      </c>
      <c r="H74" s="36">
        <f>(E73+F73+G73)/3</f>
        <v>0.0705612716703427</v>
      </c>
      <c r="I74" s="36">
        <f>(F73+G73+H73)/3</f>
        <v>0.08095304927113156</v>
      </c>
      <c r="J74" s="36">
        <f>(G73+H73+I73)/3</f>
        <v>0.07162934907727155</v>
      </c>
    </row>
    <row r="75" spans="1:10" ht="43.5" customHeight="1">
      <c r="A75" s="13" t="s">
        <v>116</v>
      </c>
      <c r="B75" s="22" t="s">
        <v>122</v>
      </c>
      <c r="C75" s="36" t="s">
        <v>26</v>
      </c>
      <c r="D75" s="36" t="s">
        <v>26</v>
      </c>
      <c r="E75" s="38" t="s">
        <v>26</v>
      </c>
      <c r="F75" s="36">
        <f>F29/F8</f>
        <v>0.044854881266490766</v>
      </c>
      <c r="G75" s="36">
        <f>G29/G8</f>
        <v>0.04148936170212766</v>
      </c>
      <c r="H75" s="36">
        <f>H29/H8</f>
        <v>0.04042553191489362</v>
      </c>
      <c r="I75" s="36">
        <f>I29/I8</f>
        <v>0.03612565445026178</v>
      </c>
      <c r="J75" s="36">
        <f>J29/J8</f>
        <v>0.027225130890052355</v>
      </c>
    </row>
    <row r="76" spans="1:10" s="21" customFormat="1" ht="37.5" customHeight="1">
      <c r="A76" s="13"/>
      <c r="B76" s="26" t="s">
        <v>123</v>
      </c>
      <c r="C76" s="36" t="s">
        <v>26</v>
      </c>
      <c r="D76" s="36" t="s">
        <v>26</v>
      </c>
      <c r="E76" s="38" t="s">
        <v>26</v>
      </c>
      <c r="F76" s="37">
        <f>(F29-F33-F35-F37)/F8</f>
        <v>0.044854881266490766</v>
      </c>
      <c r="G76" s="37">
        <f>(G29-G33-G35-G37)/G8</f>
        <v>0.04148936170212766</v>
      </c>
      <c r="H76" s="37">
        <f>(H29-H33-H35-H37)/H8</f>
        <v>0.04042553191489362</v>
      </c>
      <c r="I76" s="37">
        <f>(I29-I33-I35-I37)/I8</f>
        <v>0.03612565445026178</v>
      </c>
      <c r="J76" s="37">
        <f>(J29-J33-J35-J37)/J8</f>
        <v>0.027225130890052355</v>
      </c>
    </row>
    <row r="77" spans="1:10" ht="34.5" customHeight="1">
      <c r="A77" s="99" t="s">
        <v>153</v>
      </c>
      <c r="B77" s="99"/>
      <c r="C77" s="99"/>
      <c r="D77" s="99"/>
      <c r="E77" s="99"/>
      <c r="F77" s="99"/>
      <c r="G77" s="99"/>
      <c r="H77" s="99"/>
      <c r="I77" s="99"/>
      <c r="J77" s="99"/>
    </row>
    <row r="78" spans="1:11" s="12" customFormat="1" ht="24.75" customHeight="1">
      <c r="A78" s="100" t="s">
        <v>0</v>
      </c>
      <c r="B78" s="100" t="s">
        <v>1</v>
      </c>
      <c r="C78" s="100" t="s">
        <v>12</v>
      </c>
      <c r="D78" s="100"/>
      <c r="E78" s="100" t="s">
        <v>15</v>
      </c>
      <c r="F78" s="100" t="s">
        <v>16</v>
      </c>
      <c r="G78" s="100" t="s">
        <v>17</v>
      </c>
      <c r="H78" s="100"/>
      <c r="I78" s="100"/>
      <c r="J78" s="100"/>
      <c r="K78" s="11"/>
    </row>
    <row r="79" spans="1:10" s="12" customFormat="1" ht="30" customHeight="1">
      <c r="A79" s="100"/>
      <c r="B79" s="100"/>
      <c r="C79" s="13" t="s">
        <v>13</v>
      </c>
      <c r="D79" s="13" t="s">
        <v>14</v>
      </c>
      <c r="E79" s="100"/>
      <c r="F79" s="100"/>
      <c r="G79" s="13" t="s">
        <v>18</v>
      </c>
      <c r="H79" s="13" t="s">
        <v>19</v>
      </c>
      <c r="I79" s="13" t="s">
        <v>20</v>
      </c>
      <c r="J79" s="13" t="s">
        <v>21</v>
      </c>
    </row>
    <row r="80" spans="1:10" s="12" customFormat="1" ht="15" customHeight="1">
      <c r="A80" s="13">
        <v>1</v>
      </c>
      <c r="B80" s="13">
        <v>2</v>
      </c>
      <c r="C80" s="13">
        <v>3</v>
      </c>
      <c r="D80" s="13">
        <v>4</v>
      </c>
      <c r="E80" s="13">
        <v>5</v>
      </c>
      <c r="F80" s="13">
        <v>6</v>
      </c>
      <c r="G80" s="13">
        <v>7</v>
      </c>
      <c r="H80" s="13">
        <v>8</v>
      </c>
      <c r="I80" s="13">
        <v>9</v>
      </c>
      <c r="J80" s="13">
        <v>10</v>
      </c>
    </row>
    <row r="81" spans="1:10" s="21" customFormat="1" ht="21.75" customHeight="1">
      <c r="A81" s="18" t="s">
        <v>154</v>
      </c>
      <c r="B81" s="19" t="s">
        <v>46</v>
      </c>
      <c r="C81" s="20">
        <f>C8</f>
        <v>16500</v>
      </c>
      <c r="D81" s="20">
        <f aca="true" t="shared" si="21" ref="D81:J81">D8</f>
        <v>17200</v>
      </c>
      <c r="E81" s="20">
        <f t="shared" si="21"/>
        <v>18700</v>
      </c>
      <c r="F81" s="20">
        <f t="shared" si="21"/>
        <v>18950</v>
      </c>
      <c r="G81" s="20">
        <f t="shared" si="21"/>
        <v>18800</v>
      </c>
      <c r="H81" s="20">
        <f t="shared" si="21"/>
        <v>18800</v>
      </c>
      <c r="I81" s="20">
        <f t="shared" si="21"/>
        <v>19100</v>
      </c>
      <c r="J81" s="20">
        <f t="shared" si="21"/>
        <v>19100</v>
      </c>
    </row>
    <row r="82" spans="1:10" s="21" customFormat="1" ht="21.75" customHeight="1">
      <c r="A82" s="18" t="s">
        <v>117</v>
      </c>
      <c r="B82" s="19" t="s">
        <v>103</v>
      </c>
      <c r="C82" s="20">
        <f aca="true" t="shared" si="22" ref="C82:J82">C12+C30+C41</f>
        <v>16880</v>
      </c>
      <c r="D82" s="20">
        <f t="shared" si="22"/>
        <v>18120</v>
      </c>
      <c r="E82" s="20">
        <f t="shared" si="22"/>
        <v>19870</v>
      </c>
      <c r="F82" s="20">
        <f t="shared" si="22"/>
        <v>1775650</v>
      </c>
      <c r="G82" s="20">
        <f t="shared" si="22"/>
        <v>2687440</v>
      </c>
      <c r="H82" s="20">
        <f t="shared" si="22"/>
        <v>2417780</v>
      </c>
      <c r="I82" s="20">
        <f t="shared" si="22"/>
        <v>1468150</v>
      </c>
      <c r="J82" s="20">
        <f t="shared" si="22"/>
        <v>1468250</v>
      </c>
    </row>
    <row r="83" spans="1:10" s="21" customFormat="1" ht="29.25" customHeight="1">
      <c r="A83" s="18"/>
      <c r="B83" s="19" t="s">
        <v>120</v>
      </c>
      <c r="C83" s="20" t="str">
        <f>C16</f>
        <v>x</v>
      </c>
      <c r="D83" s="20" t="str">
        <f>D16</f>
        <v>x</v>
      </c>
      <c r="E83" s="20" t="str">
        <f>E16</f>
        <v>x</v>
      </c>
      <c r="F83" s="20">
        <f>F16+F34+F42</f>
        <v>1758000</v>
      </c>
      <c r="G83" s="20">
        <f>G16+G34+G42</f>
        <v>2670000</v>
      </c>
      <c r="H83" s="20">
        <f>H16+H34+H42</f>
        <v>2400000</v>
      </c>
      <c r="I83" s="20">
        <f>I16+I34+I42</f>
        <v>1450000</v>
      </c>
      <c r="J83" s="20">
        <f>J16+J34+J42</f>
        <v>1450000</v>
      </c>
    </row>
    <row r="84" spans="1:10" s="21" customFormat="1" ht="21.75" customHeight="1">
      <c r="A84" s="18" t="s">
        <v>118</v>
      </c>
      <c r="B84" s="19" t="s">
        <v>80</v>
      </c>
      <c r="C84" s="20">
        <f aca="true" t="shared" si="23" ref="C84:J84">C8-C82</f>
        <v>-380</v>
      </c>
      <c r="D84" s="20">
        <f t="shared" si="23"/>
        <v>-920</v>
      </c>
      <c r="E84" s="20">
        <f t="shared" si="23"/>
        <v>-1170</v>
      </c>
      <c r="F84" s="20">
        <f t="shared" si="23"/>
        <v>-1756700</v>
      </c>
      <c r="G84" s="20">
        <f t="shared" si="23"/>
        <v>-2668640</v>
      </c>
      <c r="H84" s="20">
        <f t="shared" si="23"/>
        <v>-2398980</v>
      </c>
      <c r="I84" s="20">
        <f t="shared" si="23"/>
        <v>-1449050</v>
      </c>
      <c r="J84" s="20">
        <f t="shared" si="23"/>
        <v>-1449150</v>
      </c>
    </row>
    <row r="85" spans="1:10" s="21" customFormat="1" ht="21.75" customHeight="1">
      <c r="A85" s="18" t="s">
        <v>119</v>
      </c>
      <c r="B85" s="19" t="s">
        <v>104</v>
      </c>
      <c r="C85" s="20">
        <f aca="true" t="shared" si="24" ref="C85:J85">C23+C48</f>
        <v>400</v>
      </c>
      <c r="D85" s="20">
        <f t="shared" si="24"/>
        <v>970</v>
      </c>
      <c r="E85" s="20">
        <f t="shared" si="24"/>
        <v>1230</v>
      </c>
      <c r="F85" s="20">
        <f t="shared" si="24"/>
        <v>250</v>
      </c>
      <c r="G85" s="20">
        <f t="shared" si="24"/>
        <v>840</v>
      </c>
      <c r="H85" s="20">
        <f t="shared" si="24"/>
        <v>1180</v>
      </c>
      <c r="I85" s="20">
        <f t="shared" si="24"/>
        <v>0</v>
      </c>
      <c r="J85" s="20">
        <f t="shared" si="24"/>
        <v>0</v>
      </c>
    </row>
    <row r="86" spans="1:10" s="21" customFormat="1" ht="21.75" customHeight="1">
      <c r="A86" s="18" t="s">
        <v>143</v>
      </c>
      <c r="B86" s="19" t="s">
        <v>105</v>
      </c>
      <c r="C86" s="20">
        <f>C36+C38</f>
        <v>0</v>
      </c>
      <c r="D86" s="20">
        <f aca="true" t="shared" si="25" ref="D86:J86">D36+D38</f>
        <v>0</v>
      </c>
      <c r="E86" s="20">
        <f t="shared" si="25"/>
        <v>60</v>
      </c>
      <c r="F86" s="20">
        <f t="shared" si="25"/>
        <v>450</v>
      </c>
      <c r="G86" s="20">
        <f t="shared" si="25"/>
        <v>400</v>
      </c>
      <c r="H86" s="20">
        <f t="shared" si="25"/>
        <v>450</v>
      </c>
      <c r="I86" s="20">
        <f t="shared" si="25"/>
        <v>450</v>
      </c>
      <c r="J86" s="20">
        <f t="shared" si="25"/>
        <v>350</v>
      </c>
    </row>
    <row r="87" spans="1:10" s="21" customFormat="1" ht="50.25" customHeight="1">
      <c r="A87" s="97" t="s">
        <v>152</v>
      </c>
      <c r="B87" s="71" t="s">
        <v>125</v>
      </c>
      <c r="C87" s="69">
        <f>C81-C82+C85-C86</f>
        <v>20</v>
      </c>
      <c r="D87" s="69">
        <f>D81-D82+D85-D86</f>
        <v>50</v>
      </c>
      <c r="E87" s="69">
        <f aca="true" t="shared" si="26" ref="E87:J87">E8-E82+E85-E86</f>
        <v>0</v>
      </c>
      <c r="F87" s="70">
        <f t="shared" si="26"/>
        <v>-1756900</v>
      </c>
      <c r="G87" s="70">
        <f t="shared" si="26"/>
        <v>-2668200</v>
      </c>
      <c r="H87" s="70">
        <f t="shared" si="26"/>
        <v>-2398250</v>
      </c>
      <c r="I87" s="70">
        <f t="shared" si="26"/>
        <v>-1449500</v>
      </c>
      <c r="J87" s="70">
        <f t="shared" si="26"/>
        <v>-1449500</v>
      </c>
    </row>
    <row r="88" spans="1:10" s="21" customFormat="1" ht="50.25" customHeight="1">
      <c r="A88" s="98"/>
      <c r="B88" s="71" t="s">
        <v>147</v>
      </c>
      <c r="C88" s="69">
        <f>C9-C12-C30+C24+C25</f>
        <v>-580</v>
      </c>
      <c r="D88" s="69">
        <f aca="true" t="shared" si="27" ref="D88:J88">D9-D12-D30+D24+D25</f>
        <v>-900</v>
      </c>
      <c r="E88" s="69">
        <f t="shared" si="27"/>
        <v>-1140</v>
      </c>
      <c r="F88" s="72">
        <f t="shared" si="27"/>
        <v>300</v>
      </c>
      <c r="G88" s="72">
        <f t="shared" si="27"/>
        <v>460</v>
      </c>
      <c r="H88" s="72">
        <f t="shared" si="27"/>
        <v>520</v>
      </c>
      <c r="I88" s="72">
        <f t="shared" si="27"/>
        <v>680</v>
      </c>
      <c r="J88" s="72">
        <f t="shared" si="27"/>
        <v>750</v>
      </c>
    </row>
  </sheetData>
  <sheetProtection/>
  <mergeCells count="28">
    <mergeCell ref="A17:A19"/>
    <mergeCell ref="A60:A63"/>
    <mergeCell ref="B68:J68"/>
    <mergeCell ref="A78:A79"/>
    <mergeCell ref="B78:B79"/>
    <mergeCell ref="C78:D78"/>
    <mergeCell ref="A52:A53"/>
    <mergeCell ref="B52:B53"/>
    <mergeCell ref="C52:D52"/>
    <mergeCell ref="A43:A46"/>
    <mergeCell ref="A3:J3"/>
    <mergeCell ref="A2:J2"/>
    <mergeCell ref="A1:J1"/>
    <mergeCell ref="C5:D5"/>
    <mergeCell ref="A5:A6"/>
    <mergeCell ref="B5:B6"/>
    <mergeCell ref="E5:E6"/>
    <mergeCell ref="F5:F6"/>
    <mergeCell ref="G5:J5"/>
    <mergeCell ref="A87:A88"/>
    <mergeCell ref="A51:J51"/>
    <mergeCell ref="E78:E79"/>
    <mergeCell ref="F78:F79"/>
    <mergeCell ref="G78:J78"/>
    <mergeCell ref="A77:J77"/>
    <mergeCell ref="F52:F53"/>
    <mergeCell ref="G52:J52"/>
    <mergeCell ref="E52:E53"/>
  </mergeCells>
  <printOptions horizontalCentered="1"/>
  <pageMargins left="0.31496062992125984" right="0.31496062992125984" top="0.35433070866141736" bottom="0.35433070866141736" header="0.31496062992125984" footer="0.31496062992125984"/>
  <pageSetup fitToHeight="2" horizontalDpi="600" verticalDpi="600" orientation="portrait" paperSize="9" scale="52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="75" zoomScaleSheetLayoutView="75" workbookViewId="0" topLeftCell="A1">
      <selection activeCell="A2" sqref="A2:N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4.5" style="48" customWidth="1"/>
    <col min="9" max="14" width="11.8984375" style="5" customWidth="1"/>
  </cols>
  <sheetData>
    <row r="1" spans="1:14" ht="14.25">
      <c r="A1" s="122" t="s">
        <v>186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38.25" customHeight="1">
      <c r="A2" s="121" t="s">
        <v>181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ht="15" customHeight="1"/>
    <row r="4" spans="1:14" s="3" customFormat="1" ht="44.25" customHeight="1">
      <c r="A4" s="129" t="s">
        <v>0</v>
      </c>
      <c r="B4" s="131" t="s">
        <v>1</v>
      </c>
      <c r="C4" s="132"/>
      <c r="D4" s="133"/>
      <c r="E4" s="123" t="s">
        <v>126</v>
      </c>
      <c r="F4" s="125" t="s">
        <v>127</v>
      </c>
      <c r="G4" s="126"/>
      <c r="H4" s="127" t="s">
        <v>129</v>
      </c>
      <c r="I4" s="131" t="s">
        <v>128</v>
      </c>
      <c r="J4" s="132"/>
      <c r="K4" s="132"/>
      <c r="L4" s="132"/>
      <c r="M4" s="133"/>
      <c r="N4" s="129" t="s">
        <v>132</v>
      </c>
    </row>
    <row r="5" spans="1:14" s="3" customFormat="1" ht="24" customHeight="1">
      <c r="A5" s="130"/>
      <c r="B5" s="134"/>
      <c r="C5" s="135"/>
      <c r="D5" s="136"/>
      <c r="E5" s="124"/>
      <c r="F5" s="41" t="s">
        <v>130</v>
      </c>
      <c r="G5" s="41" t="s">
        <v>131</v>
      </c>
      <c r="H5" s="128"/>
      <c r="I5" s="41" t="s">
        <v>16</v>
      </c>
      <c r="J5" s="41" t="s">
        <v>18</v>
      </c>
      <c r="K5" s="41" t="s">
        <v>19</v>
      </c>
      <c r="L5" s="41" t="s">
        <v>20</v>
      </c>
      <c r="M5" s="41" t="s">
        <v>21</v>
      </c>
      <c r="N5" s="130"/>
    </row>
    <row r="6" spans="1:14" s="40" customFormat="1" ht="12">
      <c r="A6" s="42">
        <v>1</v>
      </c>
      <c r="B6" s="137">
        <v>2</v>
      </c>
      <c r="C6" s="137"/>
      <c r="D6" s="137"/>
      <c r="E6" s="42">
        <v>3</v>
      </c>
      <c r="F6" s="42">
        <v>4</v>
      </c>
      <c r="G6" s="42">
        <v>5</v>
      </c>
      <c r="H6" s="49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</row>
    <row r="7" spans="1:14" s="8" customFormat="1" ht="33" customHeight="1">
      <c r="A7" s="43" t="s">
        <v>2</v>
      </c>
      <c r="B7" s="117" t="s">
        <v>134</v>
      </c>
      <c r="C7" s="117"/>
      <c r="D7" s="117"/>
      <c r="E7" s="51" t="s">
        <v>26</v>
      </c>
      <c r="F7" s="51" t="s">
        <v>26</v>
      </c>
      <c r="G7" s="51" t="s">
        <v>26</v>
      </c>
      <c r="H7" s="46" t="s">
        <v>26</v>
      </c>
      <c r="I7" s="46">
        <f>SUM(I15+I34+I41)</f>
        <v>1758000</v>
      </c>
      <c r="J7" s="46">
        <f>SUM(J15+J34+J41)</f>
        <v>2670000</v>
      </c>
      <c r="K7" s="46">
        <f>SUM(K15+K34+K41)</f>
        <v>2400000</v>
      </c>
      <c r="L7" s="46">
        <v>1450000</v>
      </c>
      <c r="M7" s="46">
        <f>SUM(M15+M34+M41)</f>
        <v>1450000</v>
      </c>
      <c r="N7" s="46">
        <f>SUM(I7+J7+K7+L7+M7)</f>
        <v>9728000</v>
      </c>
    </row>
    <row r="8" spans="1:14" s="8" customFormat="1" ht="21" customHeight="1">
      <c r="A8" s="43" t="s">
        <v>40</v>
      </c>
      <c r="B8" s="118" t="s">
        <v>86</v>
      </c>
      <c r="C8" s="118"/>
      <c r="D8" s="118"/>
      <c r="E8" s="51" t="s">
        <v>26</v>
      </c>
      <c r="F8" s="51" t="s">
        <v>26</v>
      </c>
      <c r="G8" s="51" t="s">
        <v>26</v>
      </c>
      <c r="H8" s="51" t="s">
        <v>26</v>
      </c>
      <c r="I8" s="46"/>
      <c r="J8" s="46"/>
      <c r="K8" s="46"/>
      <c r="L8" s="46"/>
      <c r="M8" s="46"/>
      <c r="N8" s="46"/>
    </row>
    <row r="9" spans="1:14" s="8" customFormat="1" ht="21" customHeight="1">
      <c r="A9" s="43" t="s">
        <v>41</v>
      </c>
      <c r="B9" s="118" t="s">
        <v>87</v>
      </c>
      <c r="C9" s="118"/>
      <c r="D9" s="118"/>
      <c r="E9" s="51" t="s">
        <v>26</v>
      </c>
      <c r="F9" s="51" t="s">
        <v>26</v>
      </c>
      <c r="G9" s="51" t="s">
        <v>26</v>
      </c>
      <c r="H9" s="46" t="s">
        <v>26</v>
      </c>
      <c r="I9" s="46">
        <f>SUM(I15+I34+I41)</f>
        <v>1758000</v>
      </c>
      <c r="J9" s="46">
        <f>SUM(J15+J34+J41)</f>
        <v>2670000</v>
      </c>
      <c r="K9" s="46">
        <f>SUM(K15+K34+K41)</f>
        <v>2400000</v>
      </c>
      <c r="L9" s="46">
        <f>SUM(L15+L34+L41)</f>
        <v>1450000</v>
      </c>
      <c r="M9" s="46">
        <f>SUM(M15+M34+M41)</f>
        <v>1450000</v>
      </c>
      <c r="N9" s="46">
        <f>SUM(I9+J9+K9+L9+M9)</f>
        <v>9728000</v>
      </c>
    </row>
    <row r="10" spans="1:14" s="2" customFormat="1" ht="14.25">
      <c r="A10" s="113"/>
      <c r="B10" s="114" t="s">
        <v>88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1:14" s="6" customFormat="1" ht="45.75" customHeight="1">
      <c r="A11" s="113"/>
      <c r="B11" s="120" t="s">
        <v>89</v>
      </c>
      <c r="C11" s="119" t="s">
        <v>93</v>
      </c>
      <c r="D11" s="119"/>
      <c r="E11" s="51" t="s">
        <v>26</v>
      </c>
      <c r="F11" s="51" t="s">
        <v>26</v>
      </c>
      <c r="G11" s="51" t="s">
        <v>26</v>
      </c>
      <c r="H11" s="46">
        <f aca="true" t="shared" si="0" ref="H11:M11">SUM(H15+H34+H41)</f>
        <v>34219657</v>
      </c>
      <c r="I11" s="46">
        <f t="shared" si="0"/>
        <v>1758000</v>
      </c>
      <c r="J11" s="46">
        <f t="shared" si="0"/>
        <v>2670000</v>
      </c>
      <c r="K11" s="46">
        <f t="shared" si="0"/>
        <v>2400000</v>
      </c>
      <c r="L11" s="46">
        <f t="shared" si="0"/>
        <v>1450000</v>
      </c>
      <c r="M11" s="46">
        <f t="shared" si="0"/>
        <v>1450000</v>
      </c>
      <c r="N11" s="46">
        <f>SUM(I11+J11+K11+L11+M11)</f>
        <v>9728000</v>
      </c>
    </row>
    <row r="12" spans="1:14" s="8" customFormat="1" ht="18.75" customHeight="1">
      <c r="A12" s="113"/>
      <c r="B12" s="120"/>
      <c r="C12" s="118" t="s">
        <v>86</v>
      </c>
      <c r="D12" s="118"/>
      <c r="E12" s="51" t="s">
        <v>26</v>
      </c>
      <c r="F12" s="51" t="s">
        <v>26</v>
      </c>
      <c r="G12" s="51" t="s">
        <v>26</v>
      </c>
      <c r="H12" s="46"/>
      <c r="I12" s="46"/>
      <c r="J12" s="46"/>
      <c r="K12" s="46"/>
      <c r="L12" s="46"/>
      <c r="M12" s="46"/>
      <c r="N12" s="46"/>
    </row>
    <row r="13" spans="1:14" s="8" customFormat="1" ht="18.75" customHeight="1">
      <c r="A13" s="113"/>
      <c r="B13" s="120"/>
      <c r="C13" s="118" t="s">
        <v>87</v>
      </c>
      <c r="D13" s="118"/>
      <c r="E13" s="51" t="s">
        <v>26</v>
      </c>
      <c r="F13" s="51" t="s">
        <v>26</v>
      </c>
      <c r="G13" s="51" t="s">
        <v>26</v>
      </c>
      <c r="H13" s="46">
        <f aca="true" t="shared" si="1" ref="H13:M13">SUM(H15+H34+H41)</f>
        <v>34219657</v>
      </c>
      <c r="I13" s="46">
        <f t="shared" si="1"/>
        <v>1758000</v>
      </c>
      <c r="J13" s="46">
        <f t="shared" si="1"/>
        <v>2670000</v>
      </c>
      <c r="K13" s="46">
        <f t="shared" si="1"/>
        <v>2400000</v>
      </c>
      <c r="L13" s="46">
        <f t="shared" si="1"/>
        <v>1450000</v>
      </c>
      <c r="M13" s="46">
        <f t="shared" si="1"/>
        <v>1450000</v>
      </c>
      <c r="N13" s="46">
        <f>SUM(I13+J13+K13+L13+M13)</f>
        <v>9728000</v>
      </c>
    </row>
    <row r="14" spans="1:14" s="2" customFormat="1" ht="14.25">
      <c r="A14" s="113"/>
      <c r="B14" s="120"/>
      <c r="C14" s="114" t="s">
        <v>90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</row>
    <row r="15" spans="1:14" s="7" customFormat="1" ht="27.75" customHeight="1">
      <c r="A15" s="113"/>
      <c r="B15" s="120"/>
      <c r="C15" s="51" t="s">
        <v>29</v>
      </c>
      <c r="D15" s="86" t="s">
        <v>148</v>
      </c>
      <c r="E15" s="86"/>
      <c r="F15" s="86"/>
      <c r="G15" s="86"/>
      <c r="H15" s="77">
        <f>SUM(H16+H17+H18+H19+H20+H21)</f>
        <v>5594657</v>
      </c>
      <c r="I15" s="77">
        <f>SUM(I16+I17+I18+I18+I19+I20+I21+I22+I23+I24+I25)</f>
        <v>303000</v>
      </c>
      <c r="J15" s="77">
        <f>SUM(J16+J17+J18+J19+J20+J21+J22+J23+J24+J25)</f>
        <v>1900000</v>
      </c>
      <c r="K15" s="77">
        <f>SUM(K16+K17+K18+K19+K20+K21+K22+K23+K24+K25)</f>
        <v>1500000</v>
      </c>
      <c r="L15" s="77">
        <f>SUM(L16+L17+L18+L19+L20+L21+L22+L23+L24+L25)</f>
        <v>850000</v>
      </c>
      <c r="M15" s="77">
        <f>SUM(M16+M17+M18+M19+M20+M21+M22+M23+M24+M25)</f>
        <v>1041657</v>
      </c>
      <c r="N15" s="77">
        <f>SUM(N16+N17+N18+N19+N20+N21+N22+N23+N24+N25)</f>
        <v>5594657</v>
      </c>
    </row>
    <row r="16" spans="1:14" s="7" customFormat="1" ht="68.25" customHeight="1">
      <c r="A16" s="113"/>
      <c r="B16" s="120"/>
      <c r="C16" s="51"/>
      <c r="D16" s="88" t="s">
        <v>162</v>
      </c>
      <c r="E16" s="88" t="s">
        <v>171</v>
      </c>
      <c r="F16" s="86">
        <v>2011</v>
      </c>
      <c r="G16" s="86">
        <v>2015</v>
      </c>
      <c r="H16" s="57">
        <v>1459675</v>
      </c>
      <c r="I16" s="92">
        <v>303000</v>
      </c>
      <c r="J16" s="77">
        <v>300000</v>
      </c>
      <c r="K16" s="77">
        <v>300000</v>
      </c>
      <c r="L16" s="77">
        <v>300000</v>
      </c>
      <c r="M16" s="77">
        <v>256675</v>
      </c>
      <c r="N16" s="57">
        <v>1459675</v>
      </c>
    </row>
    <row r="17" spans="1:14" s="7" customFormat="1" ht="84.75" customHeight="1">
      <c r="A17" s="113"/>
      <c r="B17" s="120"/>
      <c r="C17" s="51"/>
      <c r="D17" s="88" t="s">
        <v>163</v>
      </c>
      <c r="E17" s="88" t="s">
        <v>171</v>
      </c>
      <c r="F17" s="86">
        <v>2012</v>
      </c>
      <c r="G17" s="86">
        <v>2015</v>
      </c>
      <c r="H17" s="57">
        <v>534982</v>
      </c>
      <c r="I17" s="93">
        <v>0</v>
      </c>
      <c r="J17" s="77">
        <v>50000</v>
      </c>
      <c r="K17" s="77">
        <v>150000</v>
      </c>
      <c r="L17" s="77">
        <v>150000</v>
      </c>
      <c r="M17" s="77">
        <v>184982</v>
      </c>
      <c r="N17" s="57">
        <v>534982</v>
      </c>
    </row>
    <row r="18" spans="1:14" s="7" customFormat="1" ht="84.75" customHeight="1" thickBot="1">
      <c r="A18" s="113"/>
      <c r="B18" s="120"/>
      <c r="C18" s="51"/>
      <c r="D18" s="88" t="s">
        <v>172</v>
      </c>
      <c r="E18" s="88" t="s">
        <v>171</v>
      </c>
      <c r="F18" s="86">
        <v>2012</v>
      </c>
      <c r="G18" s="86">
        <v>2016</v>
      </c>
      <c r="H18" s="57">
        <v>3000000</v>
      </c>
      <c r="I18" s="94">
        <v>0</v>
      </c>
      <c r="J18" s="77">
        <v>1500000</v>
      </c>
      <c r="K18" s="77">
        <v>1000000</v>
      </c>
      <c r="L18" s="77">
        <v>200000</v>
      </c>
      <c r="M18" s="77">
        <v>300000</v>
      </c>
      <c r="N18" s="57">
        <v>3000000</v>
      </c>
    </row>
    <row r="19" spans="1:14" s="7" customFormat="1" ht="96" customHeight="1" thickBot="1">
      <c r="A19" s="113"/>
      <c r="B19" s="120"/>
      <c r="C19" s="51"/>
      <c r="D19" s="88" t="s">
        <v>164</v>
      </c>
      <c r="E19" s="88" t="s">
        <v>171</v>
      </c>
      <c r="F19" s="86">
        <v>2012</v>
      </c>
      <c r="G19" s="86">
        <v>2013</v>
      </c>
      <c r="H19" s="89">
        <v>100000</v>
      </c>
      <c r="I19" s="89">
        <v>0</v>
      </c>
      <c r="J19" s="89">
        <v>50000</v>
      </c>
      <c r="K19" s="77">
        <v>50000</v>
      </c>
      <c r="L19" s="77">
        <v>0</v>
      </c>
      <c r="M19" s="77">
        <v>0</v>
      </c>
      <c r="N19" s="57">
        <v>100000</v>
      </c>
    </row>
    <row r="20" spans="1:14" s="7" customFormat="1" ht="96" customHeight="1" thickBot="1">
      <c r="A20" s="113"/>
      <c r="B20" s="120"/>
      <c r="C20" s="51"/>
      <c r="D20" s="88" t="s">
        <v>165</v>
      </c>
      <c r="E20" s="88" t="s">
        <v>171</v>
      </c>
      <c r="F20" s="86">
        <v>2014</v>
      </c>
      <c r="G20" s="86">
        <v>2015</v>
      </c>
      <c r="H20" s="90">
        <v>400000</v>
      </c>
      <c r="I20" s="77">
        <v>0</v>
      </c>
      <c r="J20" s="90">
        <v>0</v>
      </c>
      <c r="K20" s="77">
        <v>0</v>
      </c>
      <c r="L20" s="77">
        <v>200000</v>
      </c>
      <c r="M20" s="77">
        <v>200000</v>
      </c>
      <c r="N20" s="57">
        <v>400000</v>
      </c>
    </row>
    <row r="21" spans="1:14" s="7" customFormat="1" ht="96" customHeight="1" thickBot="1">
      <c r="A21" s="113"/>
      <c r="B21" s="120"/>
      <c r="C21" s="51"/>
      <c r="D21" s="88" t="s">
        <v>166</v>
      </c>
      <c r="E21" s="88" t="s">
        <v>171</v>
      </c>
      <c r="F21" s="86">
        <v>2015</v>
      </c>
      <c r="G21" s="86">
        <v>2015</v>
      </c>
      <c r="H21" s="90">
        <v>100000</v>
      </c>
      <c r="I21" s="77">
        <v>0</v>
      </c>
      <c r="J21" s="90">
        <v>0</v>
      </c>
      <c r="K21" s="77">
        <v>0</v>
      </c>
      <c r="L21" s="77">
        <v>0</v>
      </c>
      <c r="M21" s="77">
        <v>100000</v>
      </c>
      <c r="N21" s="57">
        <v>100000</v>
      </c>
    </row>
    <row r="22" spans="1:14" s="7" customFormat="1" ht="96" customHeight="1" thickBot="1">
      <c r="A22" s="113"/>
      <c r="B22" s="120"/>
      <c r="C22" s="51"/>
      <c r="D22" s="88" t="s">
        <v>167</v>
      </c>
      <c r="E22" s="88" t="s">
        <v>171</v>
      </c>
      <c r="F22" s="86">
        <v>2016</v>
      </c>
      <c r="G22" s="86"/>
      <c r="H22" s="90">
        <v>0</v>
      </c>
      <c r="I22" s="77">
        <v>0</v>
      </c>
      <c r="J22" s="77">
        <v>0</v>
      </c>
      <c r="K22" s="90">
        <v>0</v>
      </c>
      <c r="L22" s="77">
        <v>0</v>
      </c>
      <c r="M22" s="77">
        <v>0</v>
      </c>
      <c r="N22" s="57">
        <v>0</v>
      </c>
    </row>
    <row r="23" spans="1:14" s="7" customFormat="1" ht="96" customHeight="1" thickBot="1">
      <c r="A23" s="113"/>
      <c r="B23" s="120"/>
      <c r="C23" s="51"/>
      <c r="D23" s="88" t="s">
        <v>168</v>
      </c>
      <c r="E23" s="88" t="s">
        <v>171</v>
      </c>
      <c r="F23" s="86">
        <v>2016</v>
      </c>
      <c r="G23" s="86"/>
      <c r="H23" s="91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57">
        <v>0</v>
      </c>
    </row>
    <row r="24" spans="1:14" s="7" customFormat="1" ht="96" customHeight="1" thickBot="1">
      <c r="A24" s="113"/>
      <c r="B24" s="120"/>
      <c r="C24" s="51"/>
      <c r="D24" s="88" t="s">
        <v>169</v>
      </c>
      <c r="E24" s="88" t="s">
        <v>171</v>
      </c>
      <c r="F24" s="86">
        <v>2016</v>
      </c>
      <c r="G24" s="86"/>
      <c r="H24" s="90">
        <v>0</v>
      </c>
      <c r="I24" s="77">
        <v>0</v>
      </c>
      <c r="J24" s="77">
        <v>0</v>
      </c>
      <c r="K24" s="77">
        <v>0</v>
      </c>
      <c r="L24" s="90">
        <v>0</v>
      </c>
      <c r="M24" s="77">
        <v>0</v>
      </c>
      <c r="N24" s="57">
        <v>0</v>
      </c>
    </row>
    <row r="25" spans="1:14" s="7" customFormat="1" ht="96" customHeight="1" thickBot="1">
      <c r="A25" s="113"/>
      <c r="B25" s="120"/>
      <c r="C25" s="51"/>
      <c r="D25" s="88" t="s">
        <v>170</v>
      </c>
      <c r="E25" s="88" t="s">
        <v>171</v>
      </c>
      <c r="F25" s="86">
        <v>2017</v>
      </c>
      <c r="G25" s="86"/>
      <c r="H25" s="90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57">
        <v>0</v>
      </c>
    </row>
    <row r="26" spans="1:14" s="7" customFormat="1" ht="19.5" customHeight="1">
      <c r="A26" s="113"/>
      <c r="B26" s="120"/>
      <c r="C26" s="45"/>
      <c r="D26" s="87" t="s">
        <v>86</v>
      </c>
      <c r="E26" s="75" t="s">
        <v>26</v>
      </c>
      <c r="F26" s="75" t="s">
        <v>26</v>
      </c>
      <c r="G26" s="75" t="s">
        <v>26</v>
      </c>
      <c r="H26" s="75"/>
      <c r="I26" s="57"/>
      <c r="J26" s="57"/>
      <c r="K26" s="57"/>
      <c r="L26" s="57"/>
      <c r="M26" s="57"/>
      <c r="N26" s="57"/>
    </row>
    <row r="27" spans="1:14" s="7" customFormat="1" ht="19.5" customHeight="1">
      <c r="A27" s="113"/>
      <c r="B27" s="120"/>
      <c r="C27" s="45"/>
      <c r="D27" s="87" t="s">
        <v>150</v>
      </c>
      <c r="E27" s="75" t="s">
        <v>26</v>
      </c>
      <c r="F27" s="75" t="s">
        <v>26</v>
      </c>
      <c r="G27" s="75" t="s">
        <v>26</v>
      </c>
      <c r="H27" s="57">
        <f>SUM(H21+H20+H19+H18+H17+H16)</f>
        <v>5594657</v>
      </c>
      <c r="I27" s="57">
        <f>SUM(I16+I17+I18+I19+I20+I21+I22+I23+I24+I25)</f>
        <v>303000</v>
      </c>
      <c r="J27" s="57">
        <f>SUM(J16+J17+J18+J19+J20+J21+J22+J23+J24+J25)</f>
        <v>1900000</v>
      </c>
      <c r="K27" s="57">
        <f>SUM(K16+K17+K18+K19+K20+K21+K22+K23+K24+K25)</f>
        <v>1500000</v>
      </c>
      <c r="L27" s="57">
        <f>SUM(L16+L17+L18+L19+L20+L21+L22+L23+L24+L25)</f>
        <v>850000</v>
      </c>
      <c r="M27" s="57">
        <f>SUM(M16+M17+M18+M19+M20+M21+M22+M23+M24+M25)</f>
        <v>1041657</v>
      </c>
      <c r="N27" s="57">
        <f>SUM(I27+J27+K27+L27+M27)</f>
        <v>5594657</v>
      </c>
    </row>
    <row r="28" spans="1:14" s="7" customFormat="1" ht="19.5" customHeight="1">
      <c r="A28" s="113"/>
      <c r="B28" s="120"/>
      <c r="C28" s="51" t="s">
        <v>38</v>
      </c>
      <c r="D28" s="86" t="s">
        <v>149</v>
      </c>
      <c r="E28" s="86"/>
      <c r="F28" s="86"/>
      <c r="G28" s="86"/>
      <c r="H28" s="77"/>
      <c r="I28" s="77"/>
      <c r="J28" s="77"/>
      <c r="K28" s="77"/>
      <c r="L28" s="77"/>
      <c r="M28" s="77"/>
      <c r="N28" s="77"/>
    </row>
    <row r="29" spans="1:14" s="7" customFormat="1" ht="76.5" customHeight="1">
      <c r="A29" s="113"/>
      <c r="B29" s="120"/>
      <c r="C29" s="51"/>
      <c r="D29" s="88"/>
      <c r="E29" s="88"/>
      <c r="F29" s="86"/>
      <c r="G29" s="86"/>
      <c r="H29" s="77"/>
      <c r="I29" s="77"/>
      <c r="J29" s="77"/>
      <c r="K29" s="77"/>
      <c r="L29" s="77"/>
      <c r="M29" s="77"/>
      <c r="N29" s="77"/>
    </row>
    <row r="30" spans="1:14" s="7" customFormat="1" ht="19.5" customHeight="1">
      <c r="A30" s="113"/>
      <c r="B30" s="120"/>
      <c r="C30" s="51"/>
      <c r="D30" s="86"/>
      <c r="E30" s="86"/>
      <c r="F30" s="86"/>
      <c r="G30" s="86"/>
      <c r="H30" s="77"/>
      <c r="I30" s="77"/>
      <c r="J30" s="77"/>
      <c r="K30" s="77"/>
      <c r="L30" s="77"/>
      <c r="M30" s="77"/>
      <c r="N30" s="77"/>
    </row>
    <row r="31" spans="1:14" s="7" customFormat="1" ht="19.5" customHeight="1">
      <c r="A31" s="113"/>
      <c r="B31" s="120"/>
      <c r="C31" s="51"/>
      <c r="D31" s="86"/>
      <c r="E31" s="86"/>
      <c r="F31" s="86"/>
      <c r="G31" s="86"/>
      <c r="H31" s="77"/>
      <c r="I31" s="77"/>
      <c r="J31" s="77"/>
      <c r="K31" s="77"/>
      <c r="L31" s="77"/>
      <c r="M31" s="77"/>
      <c r="N31" s="77"/>
    </row>
    <row r="32" spans="1:14" s="7" customFormat="1" ht="19.5" customHeight="1">
      <c r="A32" s="113"/>
      <c r="B32" s="120"/>
      <c r="C32" s="45"/>
      <c r="D32" s="75" t="s">
        <v>86</v>
      </c>
      <c r="E32" s="75" t="s">
        <v>26</v>
      </c>
      <c r="F32" s="75" t="s">
        <v>26</v>
      </c>
      <c r="G32" s="75" t="s">
        <v>26</v>
      </c>
      <c r="H32" s="52"/>
      <c r="I32" s="57"/>
      <c r="J32" s="57"/>
      <c r="K32" s="57"/>
      <c r="L32" s="57"/>
      <c r="M32" s="57"/>
      <c r="N32" s="57"/>
    </row>
    <row r="33" spans="1:14" s="7" customFormat="1" ht="19.5" customHeight="1">
      <c r="A33" s="113"/>
      <c r="B33" s="120"/>
      <c r="C33" s="45"/>
      <c r="D33" s="87" t="s">
        <v>150</v>
      </c>
      <c r="E33" s="75" t="s">
        <v>26</v>
      </c>
      <c r="F33" s="75" t="s">
        <v>26</v>
      </c>
      <c r="G33" s="75" t="s">
        <v>26</v>
      </c>
      <c r="H33" s="52"/>
      <c r="I33" s="57"/>
      <c r="J33" s="57"/>
      <c r="K33" s="57"/>
      <c r="L33" s="57"/>
      <c r="M33" s="57"/>
      <c r="N33" s="57"/>
    </row>
    <row r="34" spans="1:14" s="2" customFormat="1" ht="86.25" customHeight="1">
      <c r="A34" s="113"/>
      <c r="B34" s="120"/>
      <c r="C34" s="73" t="s">
        <v>39</v>
      </c>
      <c r="D34" s="86" t="s">
        <v>173</v>
      </c>
      <c r="E34" s="86" t="s">
        <v>26</v>
      </c>
      <c r="F34" s="86" t="s">
        <v>26</v>
      </c>
      <c r="G34" s="86" t="s">
        <v>26</v>
      </c>
      <c r="H34" s="77">
        <f aca="true" t="shared" si="2" ref="H34:N34">SUM(H35:H40)</f>
        <v>24225000</v>
      </c>
      <c r="I34" s="77">
        <f t="shared" si="2"/>
        <v>55000</v>
      </c>
      <c r="J34" s="77">
        <f t="shared" si="2"/>
        <v>470000</v>
      </c>
      <c r="K34" s="77">
        <f t="shared" si="2"/>
        <v>500000</v>
      </c>
      <c r="L34" s="77">
        <f t="shared" si="2"/>
        <v>300000</v>
      </c>
      <c r="M34" s="77">
        <f t="shared" si="2"/>
        <v>208343</v>
      </c>
      <c r="N34" s="77">
        <f t="shared" si="2"/>
        <v>1533343</v>
      </c>
    </row>
    <row r="35" spans="1:14" s="2" customFormat="1" ht="32.25" customHeight="1">
      <c r="A35" s="113"/>
      <c r="B35" s="120"/>
      <c r="C35" s="73"/>
      <c r="D35" s="88" t="s">
        <v>175</v>
      </c>
      <c r="E35" s="88" t="s">
        <v>171</v>
      </c>
      <c r="F35" s="86">
        <v>2011</v>
      </c>
      <c r="G35" s="86">
        <v>2011</v>
      </c>
      <c r="H35" s="77">
        <v>45000</v>
      </c>
      <c r="I35" s="77">
        <v>45000</v>
      </c>
      <c r="J35" s="77">
        <v>0</v>
      </c>
      <c r="K35" s="77">
        <v>0</v>
      </c>
      <c r="L35" s="77">
        <v>0</v>
      </c>
      <c r="M35" s="77">
        <v>0</v>
      </c>
      <c r="N35" s="77">
        <v>45000</v>
      </c>
    </row>
    <row r="36" spans="1:14" s="2" customFormat="1" ht="32.25" customHeight="1">
      <c r="A36" s="113"/>
      <c r="B36" s="120"/>
      <c r="C36" s="73"/>
      <c r="D36" s="88" t="s">
        <v>182</v>
      </c>
      <c r="E36" s="88" t="s">
        <v>171</v>
      </c>
      <c r="F36" s="86">
        <v>2011</v>
      </c>
      <c r="G36" s="86">
        <v>2012</v>
      </c>
      <c r="H36" s="77">
        <v>45000</v>
      </c>
      <c r="I36" s="77">
        <v>2500</v>
      </c>
      <c r="J36" s="77">
        <v>42500</v>
      </c>
      <c r="K36" s="77"/>
      <c r="L36" s="77"/>
      <c r="M36" s="77"/>
      <c r="N36" s="77">
        <v>45000</v>
      </c>
    </row>
    <row r="37" spans="1:14" s="2" customFormat="1" ht="32.25" customHeight="1">
      <c r="A37" s="113"/>
      <c r="B37" s="120"/>
      <c r="C37" s="73"/>
      <c r="D37" s="88" t="s">
        <v>183</v>
      </c>
      <c r="E37" s="88" t="s">
        <v>171</v>
      </c>
      <c r="F37" s="86">
        <v>2011</v>
      </c>
      <c r="G37" s="86">
        <v>2012</v>
      </c>
      <c r="H37" s="77">
        <v>45000</v>
      </c>
      <c r="I37" s="77">
        <v>2500</v>
      </c>
      <c r="J37" s="77">
        <v>42500</v>
      </c>
      <c r="K37" s="77"/>
      <c r="L37" s="77"/>
      <c r="M37" s="77"/>
      <c r="N37" s="77">
        <v>45000</v>
      </c>
    </row>
    <row r="38" spans="1:14" s="2" customFormat="1" ht="32.25" customHeight="1">
      <c r="A38" s="113"/>
      <c r="B38" s="120"/>
      <c r="C38" s="73"/>
      <c r="D38" s="88" t="s">
        <v>184</v>
      </c>
      <c r="E38" s="88" t="s">
        <v>171</v>
      </c>
      <c r="F38" s="86">
        <v>2011</v>
      </c>
      <c r="G38" s="86">
        <v>2012</v>
      </c>
      <c r="H38" s="77">
        <v>45000</v>
      </c>
      <c r="I38" s="77">
        <v>2500</v>
      </c>
      <c r="J38" s="77">
        <v>42500</v>
      </c>
      <c r="K38" s="77"/>
      <c r="L38" s="77"/>
      <c r="M38" s="77"/>
      <c r="N38" s="77">
        <v>45000</v>
      </c>
    </row>
    <row r="39" spans="1:14" s="2" customFormat="1" ht="32.25" customHeight="1">
      <c r="A39" s="113"/>
      <c r="B39" s="120"/>
      <c r="C39" s="73"/>
      <c r="D39" s="88" t="s">
        <v>185</v>
      </c>
      <c r="E39" s="88" t="s">
        <v>171</v>
      </c>
      <c r="F39" s="86">
        <v>2011</v>
      </c>
      <c r="G39" s="86">
        <v>2012</v>
      </c>
      <c r="H39" s="77">
        <v>45000</v>
      </c>
      <c r="I39" s="77">
        <v>2500</v>
      </c>
      <c r="J39" s="77">
        <v>42500</v>
      </c>
      <c r="K39" s="77"/>
      <c r="L39" s="77"/>
      <c r="M39" s="77"/>
      <c r="N39" s="77">
        <v>45000</v>
      </c>
    </row>
    <row r="40" spans="1:14" s="2" customFormat="1" ht="32.25" customHeight="1">
      <c r="A40" s="113"/>
      <c r="B40" s="120"/>
      <c r="C40" s="73"/>
      <c r="D40" s="88" t="s">
        <v>180</v>
      </c>
      <c r="E40" s="88" t="s">
        <v>171</v>
      </c>
      <c r="F40" s="86">
        <v>2012</v>
      </c>
      <c r="G40" s="86">
        <v>2020</v>
      </c>
      <c r="H40" s="77">
        <v>24000000</v>
      </c>
      <c r="I40" s="77"/>
      <c r="J40" s="77">
        <v>300000</v>
      </c>
      <c r="K40" s="77">
        <v>500000</v>
      </c>
      <c r="L40" s="77">
        <v>300000</v>
      </c>
      <c r="M40" s="77">
        <v>208343</v>
      </c>
      <c r="N40" s="77">
        <v>1308343</v>
      </c>
    </row>
    <row r="41" spans="1:14" s="2" customFormat="1" ht="117" customHeight="1">
      <c r="A41" s="113"/>
      <c r="B41" s="120"/>
      <c r="C41" s="73">
        <v>4</v>
      </c>
      <c r="D41" s="86" t="s">
        <v>179</v>
      </c>
      <c r="E41" s="86" t="s">
        <v>26</v>
      </c>
      <c r="F41" s="86" t="s">
        <v>26</v>
      </c>
      <c r="G41" s="86" t="s">
        <v>26</v>
      </c>
      <c r="H41" s="77">
        <f aca="true" t="shared" si="3" ref="H41:N41">SUM(H42+H43)</f>
        <v>4400000</v>
      </c>
      <c r="I41" s="77">
        <f t="shared" si="3"/>
        <v>1400000</v>
      </c>
      <c r="J41" s="77">
        <f t="shared" si="3"/>
        <v>300000</v>
      </c>
      <c r="K41" s="77">
        <f t="shared" si="3"/>
        <v>400000</v>
      </c>
      <c r="L41" s="77">
        <f t="shared" si="3"/>
        <v>300000</v>
      </c>
      <c r="M41" s="77">
        <f t="shared" si="3"/>
        <v>200000</v>
      </c>
      <c r="N41" s="77">
        <f t="shared" si="3"/>
        <v>2600000</v>
      </c>
    </row>
    <row r="42" spans="1:14" s="7" customFormat="1" ht="19.5" customHeight="1">
      <c r="A42" s="113"/>
      <c r="B42" s="120"/>
      <c r="C42" s="45"/>
      <c r="D42" s="75" t="s">
        <v>176</v>
      </c>
      <c r="E42" s="88" t="s">
        <v>171</v>
      </c>
      <c r="F42" s="75">
        <v>2011</v>
      </c>
      <c r="G42" s="75"/>
      <c r="H42" s="52">
        <v>1400000</v>
      </c>
      <c r="I42" s="57">
        <v>1400000</v>
      </c>
      <c r="J42" s="57">
        <v>0</v>
      </c>
      <c r="K42" s="57">
        <v>0</v>
      </c>
      <c r="L42" s="57">
        <v>0</v>
      </c>
      <c r="M42" s="57">
        <v>0</v>
      </c>
      <c r="N42" s="57">
        <f>SUM(I42:M42)</f>
        <v>1400000</v>
      </c>
    </row>
    <row r="43" spans="1:14" s="7" customFormat="1" ht="19.5" customHeight="1">
      <c r="A43" s="113"/>
      <c r="B43" s="120"/>
      <c r="C43" s="45"/>
      <c r="D43" s="75" t="s">
        <v>177</v>
      </c>
      <c r="E43" s="88" t="s">
        <v>171</v>
      </c>
      <c r="F43" s="75">
        <v>2012</v>
      </c>
      <c r="G43" s="75">
        <v>2018</v>
      </c>
      <c r="H43" s="52">
        <v>3000000</v>
      </c>
      <c r="I43" s="57">
        <v>0</v>
      </c>
      <c r="J43" s="57">
        <v>300000</v>
      </c>
      <c r="K43" s="57">
        <v>400000</v>
      </c>
      <c r="L43" s="57">
        <v>300000</v>
      </c>
      <c r="M43" s="57">
        <v>200000</v>
      </c>
      <c r="N43" s="57">
        <v>1200000</v>
      </c>
    </row>
    <row r="44" spans="1:14" s="7" customFormat="1" ht="19.5" customHeight="1">
      <c r="A44" s="113"/>
      <c r="B44" s="120"/>
      <c r="C44" s="45"/>
      <c r="D44" s="95" t="s">
        <v>174</v>
      </c>
      <c r="E44" s="75" t="s">
        <v>26</v>
      </c>
      <c r="F44" s="75" t="s">
        <v>26</v>
      </c>
      <c r="G44" s="75" t="s">
        <v>26</v>
      </c>
      <c r="H44" s="52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/>
    </row>
    <row r="45" spans="1:14" s="7" customFormat="1" ht="19.5" customHeight="1">
      <c r="A45" s="113"/>
      <c r="B45" s="120"/>
      <c r="C45" s="45"/>
      <c r="D45" s="55" t="s">
        <v>150</v>
      </c>
      <c r="E45" s="75" t="s">
        <v>26</v>
      </c>
      <c r="F45" s="75" t="s">
        <v>26</v>
      </c>
      <c r="G45" s="75" t="s">
        <v>26</v>
      </c>
      <c r="H45" s="52">
        <f>SUM(H42+H43)</f>
        <v>4400000</v>
      </c>
      <c r="I45" s="57">
        <f>SUM(I42+I43)</f>
        <v>1400000</v>
      </c>
      <c r="J45" s="57">
        <f>SUM(J42+J43)</f>
        <v>300000</v>
      </c>
      <c r="K45" s="57">
        <f>SUM(K42+K43)</f>
        <v>400000</v>
      </c>
      <c r="L45" s="57">
        <f>SUM(L42+L43)</f>
        <v>300000</v>
      </c>
      <c r="M45" s="57">
        <f>SUM(M43+M44)</f>
        <v>200000</v>
      </c>
      <c r="N45" s="57">
        <f>SUM(I45:M45)</f>
        <v>2600000</v>
      </c>
    </row>
    <row r="46" spans="1:14" s="7" customFormat="1" ht="100.5" customHeight="1">
      <c r="A46" s="113"/>
      <c r="B46" s="73"/>
      <c r="C46" s="45">
        <v>5</v>
      </c>
      <c r="D46" s="85" t="s">
        <v>178</v>
      </c>
      <c r="E46" s="75"/>
      <c r="F46" s="75"/>
      <c r="G46" s="75"/>
      <c r="H46" s="52"/>
      <c r="I46" s="57"/>
      <c r="J46" s="57"/>
      <c r="K46" s="57"/>
      <c r="L46" s="57"/>
      <c r="M46" s="57"/>
      <c r="N46" s="57"/>
    </row>
    <row r="47" spans="1:14" s="7" customFormat="1" ht="100.5" customHeight="1">
      <c r="A47" s="113"/>
      <c r="B47" s="73"/>
      <c r="C47" s="45"/>
      <c r="D47" s="85"/>
      <c r="E47" s="88"/>
      <c r="F47" s="75"/>
      <c r="G47" s="75"/>
      <c r="H47" s="96"/>
      <c r="I47" s="57"/>
      <c r="J47" s="96"/>
      <c r="K47" s="57"/>
      <c r="L47" s="57"/>
      <c r="M47" s="57"/>
      <c r="N47" s="57"/>
    </row>
    <row r="48" spans="1:14" s="6" customFormat="1" ht="45.75" customHeight="1">
      <c r="A48" s="113"/>
      <c r="B48" s="120" t="s">
        <v>92</v>
      </c>
      <c r="C48" s="119" t="s">
        <v>95</v>
      </c>
      <c r="D48" s="119"/>
      <c r="E48" s="51"/>
      <c r="F48" s="51"/>
      <c r="G48" s="51"/>
      <c r="H48" s="77"/>
      <c r="I48" s="77"/>
      <c r="J48" s="77"/>
      <c r="K48" s="77"/>
      <c r="L48" s="77"/>
      <c r="M48" s="77"/>
      <c r="N48" s="77"/>
    </row>
    <row r="49" spans="1:14" s="8" customFormat="1" ht="20.25" customHeight="1">
      <c r="A49" s="113"/>
      <c r="B49" s="120"/>
      <c r="C49" s="118" t="s">
        <v>86</v>
      </c>
      <c r="D49" s="118"/>
      <c r="E49" s="51"/>
      <c r="F49" s="51"/>
      <c r="G49" s="51"/>
      <c r="H49" s="46"/>
      <c r="I49" s="46"/>
      <c r="J49" s="46"/>
      <c r="K49" s="46"/>
      <c r="L49" s="46"/>
      <c r="M49" s="46"/>
      <c r="N49" s="57"/>
    </row>
    <row r="50" spans="1:14" s="8" customFormat="1" ht="20.25" customHeight="1">
      <c r="A50" s="113"/>
      <c r="B50" s="120"/>
      <c r="C50" s="118" t="s">
        <v>87</v>
      </c>
      <c r="D50" s="118"/>
      <c r="E50" s="51"/>
      <c r="F50" s="51"/>
      <c r="G50" s="51"/>
      <c r="H50" s="46"/>
      <c r="I50" s="46"/>
      <c r="J50" s="46"/>
      <c r="K50" s="46"/>
      <c r="L50" s="46"/>
      <c r="M50" s="46"/>
      <c r="N50" s="57"/>
    </row>
    <row r="51" spans="1:14" s="2" customFormat="1" ht="14.25">
      <c r="A51" s="113"/>
      <c r="B51" s="120"/>
      <c r="C51" s="114" t="s">
        <v>90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6"/>
    </row>
    <row r="52" spans="1:14" ht="30">
      <c r="A52" s="113"/>
      <c r="B52" s="120"/>
      <c r="C52" s="73" t="s">
        <v>29</v>
      </c>
      <c r="D52" s="74" t="s">
        <v>91</v>
      </c>
      <c r="E52" s="76"/>
      <c r="F52" s="76"/>
      <c r="G52" s="76"/>
      <c r="H52" s="77"/>
      <c r="I52" s="77"/>
      <c r="J52" s="77"/>
      <c r="K52" s="77"/>
      <c r="L52" s="77"/>
      <c r="M52" s="77"/>
      <c r="N52" s="77"/>
    </row>
    <row r="53" spans="1:14" s="47" customFormat="1" ht="19.5" customHeight="1">
      <c r="A53" s="113"/>
      <c r="B53" s="120"/>
      <c r="C53" s="45"/>
      <c r="D53" s="59" t="s">
        <v>86</v>
      </c>
      <c r="E53" s="75"/>
      <c r="F53" s="75"/>
      <c r="G53" s="75"/>
      <c r="H53" s="52"/>
      <c r="I53" s="57"/>
      <c r="J53" s="57"/>
      <c r="K53" s="57"/>
      <c r="L53" s="57"/>
      <c r="M53" s="57"/>
      <c r="N53" s="57"/>
    </row>
    <row r="54" spans="1:14" s="47" customFormat="1" ht="19.5" customHeight="1">
      <c r="A54" s="113"/>
      <c r="B54" s="120"/>
      <c r="C54" s="45"/>
      <c r="D54" s="55" t="s">
        <v>150</v>
      </c>
      <c r="E54" s="75"/>
      <c r="F54" s="75"/>
      <c r="G54" s="75"/>
      <c r="H54" s="52"/>
      <c r="I54" s="57"/>
      <c r="J54" s="57"/>
      <c r="K54" s="57"/>
      <c r="L54" s="57"/>
      <c r="M54" s="57"/>
      <c r="N54" s="57"/>
    </row>
    <row r="55" spans="1:14" ht="30">
      <c r="A55" s="113"/>
      <c r="B55" s="120"/>
      <c r="C55" s="73" t="s">
        <v>38</v>
      </c>
      <c r="D55" s="74" t="s">
        <v>91</v>
      </c>
      <c r="E55" s="76"/>
      <c r="F55" s="76"/>
      <c r="G55" s="76"/>
      <c r="H55" s="77"/>
      <c r="I55" s="77"/>
      <c r="J55" s="77"/>
      <c r="K55" s="77"/>
      <c r="L55" s="77"/>
      <c r="M55" s="77"/>
      <c r="N55" s="77"/>
    </row>
    <row r="56" spans="1:14" s="47" customFormat="1" ht="19.5" customHeight="1">
      <c r="A56" s="113"/>
      <c r="B56" s="120"/>
      <c r="C56" s="45"/>
      <c r="D56" s="59" t="s">
        <v>86</v>
      </c>
      <c r="E56" s="75"/>
      <c r="F56" s="75"/>
      <c r="G56" s="75"/>
      <c r="H56" s="52"/>
      <c r="I56" s="57"/>
      <c r="J56" s="57"/>
      <c r="K56" s="57"/>
      <c r="L56" s="57"/>
      <c r="M56" s="57"/>
      <c r="N56" s="57"/>
    </row>
    <row r="57" spans="1:14" s="47" customFormat="1" ht="19.5" customHeight="1">
      <c r="A57" s="113"/>
      <c r="B57" s="120"/>
      <c r="C57" s="45"/>
      <c r="D57" s="55" t="s">
        <v>150</v>
      </c>
      <c r="E57" s="75"/>
      <c r="F57" s="75"/>
      <c r="G57" s="75"/>
      <c r="H57" s="52"/>
      <c r="I57" s="57"/>
      <c r="J57" s="57"/>
      <c r="K57" s="57"/>
      <c r="L57" s="57"/>
      <c r="M57" s="57"/>
      <c r="N57" s="57"/>
    </row>
    <row r="58" spans="1:14" s="6" customFormat="1" ht="30.75" customHeight="1">
      <c r="A58" s="113"/>
      <c r="B58" s="120" t="s">
        <v>94</v>
      </c>
      <c r="C58" s="119" t="s">
        <v>139</v>
      </c>
      <c r="D58" s="119"/>
      <c r="E58" s="51"/>
      <c r="F58" s="51"/>
      <c r="G58" s="51"/>
      <c r="H58" s="77"/>
      <c r="I58" s="77"/>
      <c r="J58" s="77"/>
      <c r="K58" s="77"/>
      <c r="L58" s="77"/>
      <c r="M58" s="77"/>
      <c r="N58" s="77"/>
    </row>
    <row r="59" spans="1:14" s="58" customFormat="1" ht="20.25" customHeight="1">
      <c r="A59" s="113"/>
      <c r="B59" s="120"/>
      <c r="C59" s="118" t="s">
        <v>86</v>
      </c>
      <c r="D59" s="118"/>
      <c r="E59" s="51"/>
      <c r="F59" s="51"/>
      <c r="G59" s="51"/>
      <c r="H59" s="77"/>
      <c r="I59" s="77"/>
      <c r="J59" s="77"/>
      <c r="K59" s="77"/>
      <c r="L59" s="77"/>
      <c r="M59" s="77"/>
      <c r="N59" s="77"/>
    </row>
    <row r="60" spans="1:14" s="58" customFormat="1" ht="20.25" customHeight="1">
      <c r="A60" s="113"/>
      <c r="B60" s="120"/>
      <c r="C60" s="118" t="s">
        <v>87</v>
      </c>
      <c r="D60" s="118"/>
      <c r="E60" s="51"/>
      <c r="F60" s="51"/>
      <c r="G60" s="51"/>
      <c r="H60" s="77"/>
      <c r="I60" s="77"/>
      <c r="J60" s="77"/>
      <c r="K60" s="77"/>
      <c r="L60" s="77"/>
      <c r="M60" s="77"/>
      <c r="N60" s="77"/>
    </row>
    <row r="61" spans="1:14" ht="14.25">
      <c r="A61" s="113"/>
      <c r="B61" s="120"/>
      <c r="C61" s="114" t="s">
        <v>90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6"/>
    </row>
    <row r="62" spans="1:14" ht="30">
      <c r="A62" s="113"/>
      <c r="B62" s="120"/>
      <c r="C62" s="73" t="s">
        <v>29</v>
      </c>
      <c r="D62" s="74" t="s">
        <v>91</v>
      </c>
      <c r="E62" s="76"/>
      <c r="F62" s="76"/>
      <c r="G62" s="76"/>
      <c r="H62" s="77"/>
      <c r="I62" s="77"/>
      <c r="J62" s="77"/>
      <c r="K62" s="77"/>
      <c r="L62" s="77"/>
      <c r="M62" s="77"/>
      <c r="N62" s="77"/>
    </row>
    <row r="63" spans="1:14" s="47" customFormat="1" ht="18.75" customHeight="1">
      <c r="A63" s="113"/>
      <c r="B63" s="120"/>
      <c r="C63" s="45"/>
      <c r="D63" s="59" t="s">
        <v>86</v>
      </c>
      <c r="E63" s="75"/>
      <c r="F63" s="75"/>
      <c r="G63" s="75"/>
      <c r="H63" s="52"/>
      <c r="I63" s="57"/>
      <c r="J63" s="57"/>
      <c r="K63" s="57"/>
      <c r="L63" s="57"/>
      <c r="M63" s="57"/>
      <c r="N63" s="57"/>
    </row>
    <row r="64" spans="1:14" s="47" customFormat="1" ht="18.75" customHeight="1">
      <c r="A64" s="113"/>
      <c r="B64" s="120"/>
      <c r="C64" s="45"/>
      <c r="D64" s="55" t="s">
        <v>150</v>
      </c>
      <c r="E64" s="75"/>
      <c r="F64" s="75"/>
      <c r="G64" s="75"/>
      <c r="H64" s="52"/>
      <c r="I64" s="57"/>
      <c r="J64" s="57"/>
      <c r="K64" s="57"/>
      <c r="L64" s="57"/>
      <c r="M64" s="57"/>
      <c r="N64" s="57"/>
    </row>
    <row r="65" spans="1:14" ht="30">
      <c r="A65" s="113"/>
      <c r="B65" s="120"/>
      <c r="C65" s="73" t="s">
        <v>38</v>
      </c>
      <c r="D65" s="74" t="s">
        <v>91</v>
      </c>
      <c r="E65" s="76"/>
      <c r="F65" s="76"/>
      <c r="G65" s="76"/>
      <c r="H65" s="77"/>
      <c r="I65" s="77"/>
      <c r="J65" s="77"/>
      <c r="K65" s="77"/>
      <c r="L65" s="77"/>
      <c r="M65" s="77"/>
      <c r="N65" s="77"/>
    </row>
    <row r="66" spans="1:14" s="47" customFormat="1" ht="18" customHeight="1">
      <c r="A66" s="113"/>
      <c r="B66" s="120"/>
      <c r="C66" s="45"/>
      <c r="D66" s="59" t="s">
        <v>86</v>
      </c>
      <c r="E66" s="75"/>
      <c r="F66" s="75"/>
      <c r="G66" s="75"/>
      <c r="H66" s="52"/>
      <c r="I66" s="57"/>
      <c r="J66" s="57"/>
      <c r="K66" s="57"/>
      <c r="L66" s="57"/>
      <c r="M66" s="57"/>
      <c r="N66" s="57"/>
    </row>
    <row r="67" spans="1:14" s="47" customFormat="1" ht="18" customHeight="1">
      <c r="A67" s="113"/>
      <c r="B67" s="120"/>
      <c r="C67" s="45"/>
      <c r="D67" s="55" t="s">
        <v>150</v>
      </c>
      <c r="E67" s="75"/>
      <c r="F67" s="75"/>
      <c r="G67" s="75"/>
      <c r="H67" s="52"/>
      <c r="I67" s="57"/>
      <c r="J67" s="57"/>
      <c r="K67" s="57"/>
      <c r="L67" s="57"/>
      <c r="M67" s="57"/>
      <c r="N67" s="57"/>
    </row>
    <row r="68" spans="1:14" s="9" customFormat="1" ht="79.5" customHeight="1">
      <c r="A68" s="113"/>
      <c r="B68" s="120" t="s">
        <v>96</v>
      </c>
      <c r="C68" s="119" t="s">
        <v>155</v>
      </c>
      <c r="D68" s="119"/>
      <c r="E68" s="51"/>
      <c r="F68" s="51"/>
      <c r="G68" s="51"/>
      <c r="H68" s="77"/>
      <c r="I68" s="77"/>
      <c r="J68" s="77"/>
      <c r="K68" s="77"/>
      <c r="L68" s="77"/>
      <c r="M68" s="77"/>
      <c r="N68" s="77"/>
    </row>
    <row r="69" spans="1:14" s="58" customFormat="1" ht="18.75" customHeight="1">
      <c r="A69" s="113"/>
      <c r="B69" s="120"/>
      <c r="C69" s="118" t="s">
        <v>86</v>
      </c>
      <c r="D69" s="118"/>
      <c r="E69" s="51"/>
      <c r="F69" s="51"/>
      <c r="G69" s="51"/>
      <c r="H69" s="77"/>
      <c r="I69" s="77"/>
      <c r="J69" s="77"/>
      <c r="K69" s="77"/>
      <c r="L69" s="77"/>
      <c r="M69" s="77"/>
      <c r="N69" s="77"/>
    </row>
    <row r="70" spans="1:14" s="58" customFormat="1" ht="18.75" customHeight="1">
      <c r="A70" s="113"/>
      <c r="B70" s="120"/>
      <c r="C70" s="118" t="s">
        <v>87</v>
      </c>
      <c r="D70" s="118"/>
      <c r="E70" s="51"/>
      <c r="F70" s="51"/>
      <c r="G70" s="51"/>
      <c r="H70" s="77"/>
      <c r="I70" s="77"/>
      <c r="J70" s="77"/>
      <c r="K70" s="77"/>
      <c r="L70" s="77"/>
      <c r="M70" s="77"/>
      <c r="N70" s="77"/>
    </row>
    <row r="71" spans="1:14" ht="14.25">
      <c r="A71" s="113"/>
      <c r="B71" s="120"/>
      <c r="C71" s="114" t="s">
        <v>90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6"/>
    </row>
    <row r="72" spans="1:14" ht="30">
      <c r="A72" s="113"/>
      <c r="B72" s="120"/>
      <c r="C72" s="73" t="s">
        <v>29</v>
      </c>
      <c r="D72" s="74" t="s">
        <v>135</v>
      </c>
      <c r="E72" s="76"/>
      <c r="F72" s="76"/>
      <c r="G72" s="76"/>
      <c r="H72" s="77"/>
      <c r="I72" s="77"/>
      <c r="J72" s="77"/>
      <c r="K72" s="77"/>
      <c r="L72" s="77"/>
      <c r="M72" s="77"/>
      <c r="N72" s="77"/>
    </row>
    <row r="73" spans="1:14" s="47" customFormat="1" ht="19.5" customHeight="1">
      <c r="A73" s="113"/>
      <c r="B73" s="120"/>
      <c r="C73" s="45"/>
      <c r="D73" s="55" t="s">
        <v>86</v>
      </c>
      <c r="E73" s="75"/>
      <c r="F73" s="75"/>
      <c r="G73" s="75"/>
      <c r="H73" s="53"/>
      <c r="I73" s="56"/>
      <c r="J73" s="56"/>
      <c r="K73" s="56"/>
      <c r="L73" s="56"/>
      <c r="M73" s="56"/>
      <c r="N73" s="57"/>
    </row>
    <row r="74" spans="1:14" s="47" customFormat="1" ht="19.5" customHeight="1">
      <c r="A74" s="113"/>
      <c r="B74" s="120"/>
      <c r="C74" s="45"/>
      <c r="D74" s="55" t="s">
        <v>150</v>
      </c>
      <c r="E74" s="75"/>
      <c r="F74" s="75"/>
      <c r="G74" s="75"/>
      <c r="H74" s="53"/>
      <c r="I74" s="56"/>
      <c r="J74" s="56"/>
      <c r="K74" s="56"/>
      <c r="L74" s="56"/>
      <c r="M74" s="56"/>
      <c r="N74" s="57"/>
    </row>
    <row r="75" spans="1:14" ht="30">
      <c r="A75" s="113"/>
      <c r="B75" s="120"/>
      <c r="C75" s="73" t="s">
        <v>38</v>
      </c>
      <c r="D75" s="74" t="s">
        <v>135</v>
      </c>
      <c r="E75" s="76"/>
      <c r="F75" s="76"/>
      <c r="G75" s="76"/>
      <c r="H75" s="77"/>
      <c r="I75" s="77"/>
      <c r="J75" s="77"/>
      <c r="K75" s="77"/>
      <c r="L75" s="77"/>
      <c r="M75" s="77"/>
      <c r="N75" s="77"/>
    </row>
    <row r="76" spans="1:14" s="47" customFormat="1" ht="19.5" customHeight="1">
      <c r="A76" s="113"/>
      <c r="B76" s="120"/>
      <c r="C76" s="45"/>
      <c r="D76" s="55" t="s">
        <v>86</v>
      </c>
      <c r="E76" s="75"/>
      <c r="F76" s="75"/>
      <c r="G76" s="75"/>
      <c r="H76" s="53"/>
      <c r="I76" s="56"/>
      <c r="J76" s="56"/>
      <c r="K76" s="56"/>
      <c r="L76" s="56"/>
      <c r="M76" s="56"/>
      <c r="N76" s="57"/>
    </row>
    <row r="77" spans="1:14" s="47" customFormat="1" ht="19.5" customHeight="1">
      <c r="A77" s="113"/>
      <c r="B77" s="120"/>
      <c r="C77" s="45"/>
      <c r="D77" s="55" t="s">
        <v>150</v>
      </c>
      <c r="E77" s="75"/>
      <c r="F77" s="75"/>
      <c r="G77" s="75"/>
      <c r="H77" s="53"/>
      <c r="I77" s="56"/>
      <c r="J77" s="56"/>
      <c r="K77" s="56"/>
      <c r="L77" s="56"/>
      <c r="M77" s="56"/>
      <c r="N77" s="57"/>
    </row>
    <row r="78" spans="1:14" s="9" customFormat="1" ht="32.25" customHeight="1">
      <c r="A78" s="113"/>
      <c r="B78" s="120" t="s">
        <v>97</v>
      </c>
      <c r="C78" s="119" t="s">
        <v>98</v>
      </c>
      <c r="D78" s="119"/>
      <c r="E78" s="50"/>
      <c r="F78" s="50"/>
      <c r="G78" s="50"/>
      <c r="H78" s="77"/>
      <c r="I78" s="77"/>
      <c r="J78" s="77"/>
      <c r="K78" s="77"/>
      <c r="L78" s="77"/>
      <c r="M78" s="77"/>
      <c r="N78" s="77"/>
    </row>
    <row r="79" spans="1:14" ht="28.5" customHeight="1">
      <c r="A79" s="113"/>
      <c r="B79" s="120"/>
      <c r="C79" s="44" t="s">
        <v>29</v>
      </c>
      <c r="D79" s="59" t="s">
        <v>133</v>
      </c>
      <c r="E79" s="75"/>
      <c r="F79" s="75"/>
      <c r="G79" s="75"/>
      <c r="H79" s="53"/>
      <c r="I79" s="54"/>
      <c r="J79" s="54"/>
      <c r="K79" s="54"/>
      <c r="L79" s="54"/>
      <c r="M79" s="54"/>
      <c r="N79" s="57"/>
    </row>
    <row r="80" spans="1:14" ht="30" customHeight="1">
      <c r="A80" s="113"/>
      <c r="B80" s="120"/>
      <c r="C80" s="44" t="s">
        <v>38</v>
      </c>
      <c r="D80" s="59" t="s">
        <v>133</v>
      </c>
      <c r="E80" s="75"/>
      <c r="F80" s="75"/>
      <c r="G80" s="75"/>
      <c r="H80" s="53"/>
      <c r="I80" s="54"/>
      <c r="J80" s="54"/>
      <c r="K80" s="54"/>
      <c r="L80" s="54"/>
      <c r="M80" s="54"/>
      <c r="N80" s="57"/>
    </row>
  </sheetData>
  <sheetProtection/>
  <mergeCells count="37">
    <mergeCell ref="C68:D68"/>
    <mergeCell ref="N4:N5"/>
    <mergeCell ref="I4:M4"/>
    <mergeCell ref="C48:D48"/>
    <mergeCell ref="C49:D49"/>
    <mergeCell ref="C50:D50"/>
    <mergeCell ref="C58:D58"/>
    <mergeCell ref="C59:D59"/>
    <mergeCell ref="B4:D5"/>
    <mergeCell ref="B6:D6"/>
    <mergeCell ref="A2:N2"/>
    <mergeCell ref="A1:N1"/>
    <mergeCell ref="B10:N10"/>
    <mergeCell ref="C14:N14"/>
    <mergeCell ref="E4:E5"/>
    <mergeCell ref="F4:G4"/>
    <mergeCell ref="H4:H5"/>
    <mergeCell ref="C11:D11"/>
    <mergeCell ref="A4:A5"/>
    <mergeCell ref="C13:D13"/>
    <mergeCell ref="B11:B45"/>
    <mergeCell ref="B48:B57"/>
    <mergeCell ref="B58:B67"/>
    <mergeCell ref="C61:N61"/>
    <mergeCell ref="C60:D60"/>
    <mergeCell ref="C51:N51"/>
    <mergeCell ref="C12:D12"/>
    <mergeCell ref="A10:A80"/>
    <mergeCell ref="C71:N71"/>
    <mergeCell ref="B7:D7"/>
    <mergeCell ref="B8:D8"/>
    <mergeCell ref="B9:D9"/>
    <mergeCell ref="C69:D69"/>
    <mergeCell ref="C70:D70"/>
    <mergeCell ref="C78:D78"/>
    <mergeCell ref="B68:B77"/>
    <mergeCell ref="B78:B8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Joanna Szaga</cp:lastModifiedBy>
  <cp:lastPrinted>2010-11-08T12:59:10Z</cp:lastPrinted>
  <dcterms:created xsi:type="dcterms:W3CDTF">2010-07-28T16:34:46Z</dcterms:created>
  <dcterms:modified xsi:type="dcterms:W3CDTF">2011-10-27T11:11:12Z</dcterms:modified>
  <cp:category/>
  <cp:version/>
  <cp:contentType/>
  <cp:contentStatus/>
</cp:coreProperties>
</file>